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https://eldoradogoldeo.sharepoint.com/sites/CorpHSS/Reporting/Sustainability Report/2025 Sustainability Report/00_Final Materials/"/>
    </mc:Choice>
  </mc:AlternateContent>
  <xr:revisionPtr revIDLastSave="96" documentId="8_{F54A4439-541E-40ED-A0E9-F82B63C00C82}" xr6:coauthVersionLast="47" xr6:coauthVersionMax="47" xr10:uidLastSave="{2DC0E590-CE88-4B3E-BFBD-C8FA22CCBF75}"/>
  <bookViews>
    <workbookView xWindow="-120" yWindow="-120" windowWidth="29040" windowHeight="15720" tabRatio="865" xr2:uid="{00000000-000D-0000-FFFF-FFFF00000000}"/>
  </bookViews>
  <sheets>
    <sheet name="Board &amp; Management Diversity" sheetId="4" r:id="rId1"/>
    <sheet name="Safety Performance" sheetId="2" r:id="rId2"/>
    <sheet name="Safety Training" sheetId="3" r:id="rId3"/>
    <sheet name="Our Workforce" sheetId="16" r:id="rId4"/>
    <sheet name="Employee Demographics" sheetId="6" r:id="rId5"/>
    <sheet name="Employees" sheetId="17" r:id="rId6"/>
    <sheet name="Contractors" sheetId="19" r:id="rId7"/>
    <sheet name="Employee &amp; Contractor Hiring" sheetId="8" r:id="rId8"/>
    <sheet name="Employee Training" sheetId="13" r:id="rId9"/>
    <sheet name="Collective Bargaining" sheetId="14" r:id="rId10"/>
    <sheet name="Impact Assessments" sheetId="39" r:id="rId11"/>
    <sheet name="Suppliers" sheetId="20" r:id="rId12"/>
    <sheet name="Direct &amp; Indirect Energy Use" sheetId="21" r:id="rId13"/>
    <sheet name="Scope 1, 2 &amp; 3 GHG Emissions" sheetId="23" r:id="rId14"/>
    <sheet name="Air Pollutants" sheetId="41" r:id="rId15"/>
    <sheet name="Waste" sheetId="26" r:id="rId16"/>
    <sheet name="Water" sheetId="32" r:id="rId17"/>
    <sheet name="Acid Rock Drainage" sheetId="40" r:id="rId18"/>
    <sheet name="Land" sheetId="37" r:id="rId19"/>
    <sheet name="Wildlife" sheetId="38" r:id="rId20"/>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65" i="23" l="1"/>
  <c r="D64" i="23"/>
  <c r="D63" i="23"/>
  <c r="D62" i="23"/>
  <c r="D61" i="23"/>
  <c r="D60" i="23"/>
  <c r="F21" i="19"/>
  <c r="D20" i="19"/>
  <c r="F20" i="19" s="1"/>
  <c r="D19" i="19"/>
  <c r="B19" i="19"/>
  <c r="F18" i="19"/>
  <c r="F17" i="19"/>
  <c r="F16" i="19"/>
  <c r="F12" i="4"/>
  <c r="D12" i="4"/>
  <c r="C22" i="4"/>
  <c r="H22" i="32"/>
  <c r="H9" i="32"/>
  <c r="I48" i="26"/>
  <c r="D34" i="26"/>
  <c r="H42" i="26"/>
  <c r="H43" i="26"/>
  <c r="H44" i="26"/>
  <c r="H45" i="26"/>
  <c r="H46" i="26"/>
  <c r="H47" i="26"/>
  <c r="G55" i="26"/>
  <c r="G56" i="26"/>
  <c r="G57" i="26"/>
  <c r="G58" i="26"/>
  <c r="G59" i="26"/>
  <c r="G60" i="26"/>
  <c r="F44" i="8"/>
  <c r="E44" i="8"/>
  <c r="C44" i="8"/>
  <c r="F43" i="8"/>
  <c r="F32" i="8"/>
  <c r="F31" i="8"/>
  <c r="F30" i="8"/>
  <c r="F27" i="8"/>
  <c r="F28" i="8"/>
  <c r="F29" i="8"/>
  <c r="F9" i="8"/>
  <c r="C7" i="8"/>
  <c r="C5" i="8"/>
  <c r="C6" i="8"/>
  <c r="C4" i="8"/>
  <c r="E7" i="8"/>
  <c r="E6" i="8"/>
  <c r="E5" i="8"/>
  <c r="E4" i="8"/>
  <c r="C8" i="8"/>
  <c r="F8" i="8"/>
  <c r="F5" i="8"/>
  <c r="F6" i="8"/>
  <c r="F4" i="8"/>
  <c r="F7" i="8"/>
  <c r="G75" i="26"/>
  <c r="F70" i="26"/>
  <c r="F71" i="26"/>
  <c r="F72" i="26"/>
  <c r="F73" i="26"/>
  <c r="F74" i="26"/>
  <c r="F69" i="26"/>
  <c r="J9" i="21"/>
  <c r="C20" i="8"/>
  <c r="F19" i="19" l="1"/>
  <c r="G19" i="19" s="1"/>
  <c r="H48" i="26"/>
  <c r="G61" i="26"/>
  <c r="F75" i="26"/>
  <c r="G16" i="19" l="1"/>
  <c r="G17" i="19"/>
  <c r="G18" i="19"/>
  <c r="G15" i="19"/>
  <c r="G18" i="13"/>
  <c r="H19" i="13"/>
  <c r="H18" i="13"/>
  <c r="F15" i="17"/>
  <c r="F16" i="17"/>
  <c r="F17" i="17"/>
  <c r="F18" i="17"/>
  <c r="F19" i="17"/>
  <c r="F20" i="17"/>
  <c r="F21" i="17"/>
  <c r="F22" i="17"/>
  <c r="F23" i="17"/>
  <c r="F24" i="17"/>
  <c r="F25" i="17"/>
  <c r="F26" i="17"/>
  <c r="F27" i="17"/>
  <c r="F28" i="17"/>
  <c r="F14" i="17"/>
  <c r="F20" i="8"/>
  <c r="G20" i="8" s="1"/>
  <c r="F16" i="8"/>
  <c r="F17" i="8"/>
  <c r="F18" i="8"/>
  <c r="G18" i="8" s="1"/>
  <c r="F15" i="8"/>
  <c r="G15" i="8" s="1"/>
  <c r="D19" i="8"/>
  <c r="B19" i="8"/>
  <c r="G24" i="6"/>
  <c r="E24" i="6"/>
  <c r="G23" i="6"/>
  <c r="F10" i="6"/>
  <c r="F9" i="6"/>
  <c r="F8" i="6"/>
  <c r="F5" i="6"/>
  <c r="E5" i="6" s="1"/>
  <c r="F6" i="6"/>
  <c r="E6" i="6" s="1"/>
  <c r="F7" i="6"/>
  <c r="E7" i="6" s="1"/>
  <c r="F4" i="6"/>
  <c r="E4" i="6" s="1"/>
  <c r="G24" i="16"/>
  <c r="E24" i="4"/>
  <c r="C24" i="4"/>
  <c r="E23" i="4"/>
  <c r="E22" i="4"/>
  <c r="G19" i="4"/>
  <c r="D19" i="4" s="1"/>
  <c r="G21" i="4"/>
  <c r="F21" i="4" s="1"/>
  <c r="G18" i="4"/>
  <c r="D18" i="4" s="1"/>
  <c r="F11" i="4"/>
  <c r="D11" i="4"/>
  <c r="G10" i="4"/>
  <c r="F10" i="4" s="1"/>
  <c r="G9" i="4"/>
  <c r="D9" i="4" s="1"/>
  <c r="G5" i="4"/>
  <c r="F5" i="4" s="1"/>
  <c r="G6" i="4"/>
  <c r="F6" i="4" s="1"/>
  <c r="G7" i="4"/>
  <c r="F7" i="4" s="1"/>
  <c r="G8" i="4"/>
  <c r="F8" i="4" s="1"/>
  <c r="E4" i="4"/>
  <c r="C4" i="4"/>
  <c r="J17" i="2"/>
  <c r="J20" i="2" s="1"/>
  <c r="I17" i="2"/>
  <c r="I20" i="2" s="1"/>
  <c r="H17" i="2"/>
  <c r="H20" i="2" s="1"/>
  <c r="G17" i="2"/>
  <c r="G20" i="2" s="1"/>
  <c r="F17" i="2"/>
  <c r="F20" i="2" s="1"/>
  <c r="E17" i="2"/>
  <c r="E20" i="2" s="1"/>
  <c r="D17" i="2"/>
  <c r="D20" i="2" s="1"/>
  <c r="C17" i="2"/>
  <c r="C20" i="2" s="1"/>
  <c r="B17" i="2"/>
  <c r="B20" i="2" s="1"/>
  <c r="G6" i="8" l="1"/>
  <c r="G5" i="8"/>
  <c r="G29" i="8"/>
  <c r="G28" i="8"/>
  <c r="G27" i="8"/>
  <c r="G30" i="8"/>
  <c r="G7" i="8"/>
  <c r="G4" i="8"/>
  <c r="G43" i="8"/>
  <c r="G8" i="8"/>
  <c r="G31" i="8"/>
  <c r="G17" i="8"/>
  <c r="G16" i="8"/>
  <c r="G9" i="8"/>
  <c r="G32" i="8"/>
  <c r="G24" i="4"/>
  <c r="F24" i="4" s="1"/>
  <c r="F18" i="4"/>
  <c r="F19" i="8"/>
  <c r="G19" i="8" s="1"/>
  <c r="D8" i="4"/>
  <c r="D5" i="4"/>
  <c r="G23" i="4"/>
  <c r="F23" i="4" s="1"/>
  <c r="C24" i="6"/>
  <c r="C23" i="6"/>
  <c r="E23" i="6"/>
  <c r="C4" i="6"/>
  <c r="C6" i="6"/>
  <c r="C7" i="6"/>
  <c r="C5" i="6"/>
  <c r="D23" i="4"/>
  <c r="F19" i="4"/>
  <c r="G22" i="4"/>
  <c r="F22" i="4" s="1"/>
  <c r="D10" i="4"/>
  <c r="F9" i="4"/>
  <c r="D6" i="4"/>
  <c r="D7" i="4"/>
  <c r="G4" i="4"/>
  <c r="D4" i="4" s="1"/>
  <c r="D24" i="4" l="1"/>
  <c r="D22" i="4"/>
  <c r="F4" i="4"/>
  <c r="C65" i="23" l="1"/>
  <c r="C64" i="23"/>
  <c r="C63" i="23"/>
  <c r="C62" i="23"/>
  <c r="C61" i="23"/>
  <c r="C60" i="23"/>
  <c r="E44" i="23"/>
  <c r="E40" i="23"/>
  <c r="H38" i="23"/>
  <c r="H39" i="23"/>
  <c r="H41" i="23"/>
  <c r="H42" i="23"/>
  <c r="H43" i="23"/>
  <c r="H45" i="23"/>
  <c r="H46" i="23"/>
  <c r="H47" i="23"/>
  <c r="H48" i="23"/>
  <c r="H49" i="23"/>
  <c r="H50" i="23"/>
  <c r="H51" i="23"/>
  <c r="H52" i="23"/>
  <c r="C53" i="23"/>
  <c r="B61" i="23" s="1"/>
  <c r="D53" i="23"/>
  <c r="B62" i="23" s="1"/>
  <c r="F53" i="23"/>
  <c r="B64" i="23" s="1"/>
  <c r="G53" i="23"/>
  <c r="B65" i="23" s="1"/>
  <c r="B53" i="23"/>
  <c r="B60" i="23" s="1"/>
  <c r="E53" i="23" l="1"/>
  <c r="B63" i="23" s="1"/>
  <c r="B66" i="23" s="1"/>
  <c r="C66" i="23"/>
  <c r="H44" i="23"/>
  <c r="I53" i="23"/>
  <c r="H40" i="23"/>
  <c r="J53" i="23"/>
  <c r="H53" i="23" l="1"/>
  <c r="F29" i="26" l="1"/>
  <c r="F30" i="26"/>
  <c r="F31" i="26"/>
  <c r="F32" i="26"/>
  <c r="F33" i="26"/>
  <c r="F28" i="26"/>
  <c r="C34" i="26"/>
  <c r="E34" i="26"/>
  <c r="B34" i="26"/>
  <c r="K18" i="26"/>
  <c r="K19" i="26"/>
  <c r="K20" i="26"/>
  <c r="K21" i="26"/>
  <c r="K22" i="26"/>
  <c r="K17" i="26"/>
  <c r="C23" i="26"/>
  <c r="D23" i="26"/>
  <c r="E23" i="26"/>
  <c r="F23" i="26"/>
  <c r="G23" i="26"/>
  <c r="H23" i="26"/>
  <c r="I23" i="26"/>
  <c r="J23" i="26"/>
  <c r="B23" i="26"/>
  <c r="D9" i="26"/>
  <c r="E9" i="26"/>
  <c r="F9" i="26"/>
  <c r="C9" i="26"/>
  <c r="G4" i="26"/>
  <c r="G5" i="26"/>
  <c r="G6" i="26"/>
  <c r="G7" i="26"/>
  <c r="G8" i="26"/>
  <c r="G3" i="26"/>
  <c r="P4" i="2"/>
  <c r="P23" i="2"/>
  <c r="P20" i="2"/>
  <c r="P17" i="2"/>
  <c r="P14" i="2"/>
  <c r="P13" i="2"/>
  <c r="P12" i="2"/>
  <c r="P9" i="2"/>
  <c r="P3" i="2"/>
  <c r="P6" i="2"/>
  <c r="P7" i="2"/>
  <c r="P8" i="2"/>
  <c r="E4" i="3"/>
  <c r="E3" i="3"/>
  <c r="E5" i="3" s="1"/>
  <c r="C5" i="3"/>
  <c r="D5" i="3"/>
  <c r="B5" i="3"/>
  <c r="G9" i="26" l="1"/>
  <c r="F34" i="26"/>
  <c r="K23" i="26"/>
</calcChain>
</file>

<file path=xl/sharedStrings.xml><?xml version="1.0" encoding="utf-8"?>
<sst xmlns="http://schemas.openxmlformats.org/spreadsheetml/2006/main" count="921" uniqueCount="402">
  <si>
    <r>
      <t>BOARD AND COMMITTEE DIVERSITY</t>
    </r>
    <r>
      <rPr>
        <b/>
        <vertAlign val="superscript"/>
        <sz val="10"/>
        <color rgb="FF017C64"/>
        <rFont val="Arial"/>
        <family val="2"/>
      </rPr>
      <t>1,2</t>
    </r>
  </si>
  <si>
    <t>Female</t>
  </si>
  <si>
    <t>Male</t>
  </si>
  <si>
    <t>Total</t>
  </si>
  <si>
    <t>Board/Committee </t>
  </si>
  <si>
    <t>Age Range </t>
  </si>
  <si>
    <t>Count</t>
  </si>
  <si>
    <t>%</t>
  </si>
  <si>
    <t>Board of Directors</t>
  </si>
  <si>
    <t>30 to 50 years </t>
  </si>
  <si>
    <t>-</t>
  </si>
  <si>
    <t>Over 50 years </t>
  </si>
  <si>
    <t>Audit Committee </t>
  </si>
  <si>
    <t>Compensation Committee </t>
  </si>
  <si>
    <t>Corporate Governance and Nominating Committee </t>
  </si>
  <si>
    <t>Sustainability Committee</t>
  </si>
  <si>
    <t>Technical Committee </t>
  </si>
  <si>
    <t>2025 Total</t>
  </si>
  <si>
    <t>2024 Total</t>
  </si>
  <si>
    <t>2023 Total</t>
  </si>
  <si>
    <r>
      <t>SENIOR MANAGEMENT AND OFFICERS DIVERSITY</t>
    </r>
    <r>
      <rPr>
        <b/>
        <vertAlign val="superscript"/>
        <sz val="10"/>
        <color rgb="FF017C64"/>
        <rFont val="Arial"/>
        <family val="2"/>
      </rPr>
      <t>1,2</t>
    </r>
  </si>
  <si>
    <t>Officers and Senior Management </t>
  </si>
  <si>
    <t>Senior Management </t>
  </si>
  <si>
    <t>Officers </t>
  </si>
  <si>
    <t>1 Figures as at December 31, 2025 and may differ from other 2026 disclosures, includeing the Management Information Circular (Proxy Circular), due to different reporting dates.</t>
  </si>
  <si>
    <t>2 A dash (–) indicates no individuals in the specified category.</t>
  </si>
  <si>
    <r>
      <t xml:space="preserve">SAFETY PERFORMANCE (EMPLOYEES AND CONTRACTORS) </t>
    </r>
    <r>
      <rPr>
        <b/>
        <vertAlign val="superscript"/>
        <sz val="10"/>
        <color rgb="FF017C64"/>
        <rFont val="Arial"/>
        <family val="2"/>
      </rPr>
      <t>1,</t>
    </r>
    <r>
      <rPr>
        <b/>
        <sz val="10"/>
        <color rgb="FF017C64"/>
        <rFont val="Arial"/>
        <family val="2"/>
      </rPr>
      <t xml:space="preserve"> </t>
    </r>
    <r>
      <rPr>
        <b/>
        <vertAlign val="superscript"/>
        <sz val="10"/>
        <color rgb="FF017C64"/>
        <rFont val="Arial"/>
        <family val="2"/>
      </rPr>
      <t>2, 3,</t>
    </r>
    <r>
      <rPr>
        <b/>
        <sz val="10"/>
        <color rgb="FF017C64"/>
        <rFont val="Arial"/>
        <family val="2"/>
      </rPr>
      <t xml:space="preserve"> </t>
    </r>
    <r>
      <rPr>
        <b/>
        <vertAlign val="superscript"/>
        <sz val="10"/>
        <color rgb="FF017C64"/>
        <rFont val="Arial"/>
        <family val="2"/>
      </rPr>
      <t>4, 5</t>
    </r>
    <r>
      <rPr>
        <b/>
        <sz val="10"/>
        <color rgb="FF017C64"/>
        <rFont val="Arial"/>
        <family val="2"/>
      </rPr>
      <t xml:space="preserve"> </t>
    </r>
  </si>
  <si>
    <t>Site</t>
  </si>
  <si>
    <t>Total hours</t>
  </si>
  <si>
    <t>First Aid Injury</t>
  </si>
  <si>
    <t>Lost Time Injuries (LTI)</t>
  </si>
  <si>
    <t>Medical Treatment Injury</t>
  </si>
  <si>
    <t>Restricted Work Injury</t>
  </si>
  <si>
    <t>Total Recordable Injuries (TRI)</t>
  </si>
  <si>
    <t>High Potential Incident (HPI)</t>
  </si>
  <si>
    <t>Potentially Fatal Occurrence (PFO)</t>
  </si>
  <si>
    <t>Near Misses</t>
  </si>
  <si>
    <t>Fatalities</t>
  </si>
  <si>
    <t>LTIFR</t>
  </si>
  <si>
    <t>TRIFR </t>
  </si>
  <si>
    <t>PFO Frequency Rate</t>
  </si>
  <si>
    <t>HPI &amp; PFO Frequency Rate</t>
  </si>
  <si>
    <t>Near Miss Frequency Rate</t>
  </si>
  <si>
    <t>Kışladağ </t>
  </si>
  <si>
    <t>Efemçukuru </t>
  </si>
  <si>
    <t>Ankara Office </t>
  </si>
  <si>
    <t>Lamaque Complex </t>
  </si>
  <si>
    <t>Olympias </t>
  </si>
  <si>
    <t>Stratoni </t>
  </si>
  <si>
    <t>Skouries </t>
  </si>
  <si>
    <t>Perama Hill </t>
  </si>
  <si>
    <t>Athens Office </t>
  </si>
  <si>
    <t>Exploration Canada</t>
  </si>
  <si>
    <t>Exploration Greece</t>
  </si>
  <si>
    <t>Exploration Turkiye</t>
  </si>
  <si>
    <t>Amsterdam Office</t>
  </si>
  <si>
    <t>Vancouver Office</t>
  </si>
  <si>
    <t>One Eldorado 2025 Total</t>
  </si>
  <si>
    <t>One Eldorado 2024 Total</t>
  </si>
  <si>
    <t>One Eldorado 2023 Total</t>
  </si>
  <si>
    <t>Not tracked</t>
  </si>
  <si>
    <t>Operated Sites 2025 Total (excluding Skouries)</t>
  </si>
  <si>
    <t>Operated Sites 2024 Total (excluding Skouries)</t>
  </si>
  <si>
    <t>Operated Sites 2023 Total (excluding Skouries)</t>
  </si>
  <si>
    <r>
      <t xml:space="preserve">Operations </t>
    </r>
    <r>
      <rPr>
        <b/>
        <vertAlign val="superscript"/>
        <sz val="10"/>
        <color rgb="FF017C64"/>
        <rFont val="Arial"/>
        <family val="2"/>
      </rPr>
      <t>6</t>
    </r>
    <r>
      <rPr>
        <b/>
        <sz val="10"/>
        <color rgb="FF017C64"/>
        <rFont val="Arial"/>
        <family val="2"/>
      </rPr>
      <t xml:space="preserve"> 2025 Total</t>
    </r>
  </si>
  <si>
    <t>Operations 2024 Total</t>
  </si>
  <si>
    <t>– </t>
  </si>
  <si>
    <t>Operations 2023 Total</t>
  </si>
  <si>
    <t xml:space="preserve">1 All rates in this table are per 1,000,000 hours worked, except Near Miss Frequency Rate, which are per 200,000 hours worked. </t>
  </si>
  <si>
    <t>2 Certej was divested in 2025 and is therefore excluded from the current reporting period. Safety performance totals for 2024 and 2023 include employee and contractor hours related to the Certej asset.</t>
  </si>
  <si>
    <t>3 Contractors include third‑party personnel working under the Company’s supervision and control at operating and exploration sites.</t>
  </si>
  <si>
    <t>4 A dash (–) indicates no occurrences reported during the period.</t>
  </si>
  <si>
    <t>5 “Not tracked” indicates that the metric was not systematically captured for the reporting period and is therefore excluded from rate calculations.</t>
  </si>
  <si>
    <t>6 Operations totals reflect numerical data from Olympias, Stratoni, Efemcukuru, Kisladag, and Lamaque only.</t>
  </si>
  <si>
    <t>TOTAL HOURS OF EMPLOYEE AND CONTRACTOR SAFETY TRAINING BY REGION</t>
  </si>
  <si>
    <t> </t>
  </si>
  <si>
    <t>Canada </t>
  </si>
  <si>
    <t>Greece </t>
  </si>
  <si>
    <t>Türkiye </t>
  </si>
  <si>
    <t>2023 Total </t>
  </si>
  <si>
    <t>Employee training hours </t>
  </si>
  <si>
    <t>Contractor training hours </t>
  </si>
  <si>
    <r>
      <t xml:space="preserve">Not tracked </t>
    </r>
    <r>
      <rPr>
        <vertAlign val="superscript"/>
        <sz val="10"/>
        <rFont val="Arial"/>
        <family val="2"/>
      </rPr>
      <t>2</t>
    </r>
  </si>
  <si>
    <t>Total workforce training hours</t>
  </si>
  <si>
    <r>
      <t xml:space="preserve">83,340 </t>
    </r>
    <r>
      <rPr>
        <b/>
        <vertAlign val="superscript"/>
        <sz val="10"/>
        <rFont val="Arial"/>
        <family val="2"/>
      </rPr>
      <t>1</t>
    </r>
  </si>
  <si>
    <t>Average safety training hours per person</t>
  </si>
  <si>
    <r>
      <t>OUR WORKFORCE</t>
    </r>
    <r>
      <rPr>
        <b/>
        <vertAlign val="superscript"/>
        <sz val="10"/>
        <color rgb="FF017C64"/>
        <rFont val="Arial"/>
        <family val="2"/>
      </rPr>
      <t>1</t>
    </r>
  </si>
  <si>
    <t>Country </t>
  </si>
  <si>
    <t>Site </t>
  </si>
  <si>
    <t>Description </t>
  </si>
  <si>
    <t>Employees </t>
  </si>
  <si>
    <t>Contractors </t>
  </si>
  <si>
    <t> Canada</t>
  </si>
  <si>
    <t>Operating mine </t>
  </si>
  <si>
    <t>Vancouver </t>
  </si>
  <si>
    <t>Corporate office </t>
  </si>
  <si>
    <t>Country total </t>
  </si>
  <si>
    <t> Greece</t>
  </si>
  <si>
    <t>Kassandra Mines </t>
  </si>
  <si>
    <t>Offices and medical clinic </t>
  </si>
  <si>
    <t>Development project </t>
  </si>
  <si>
    <t>Care and maintenance </t>
  </si>
  <si>
    <t>Perama Hill</t>
  </si>
  <si>
    <r>
      <t>Development project and office</t>
    </r>
    <r>
      <rPr>
        <vertAlign val="superscript"/>
        <sz val="10"/>
        <rFont val="Arial"/>
        <family val="2"/>
      </rPr>
      <t>2</t>
    </r>
  </si>
  <si>
    <t>Sapes </t>
  </si>
  <si>
    <t>Exploration </t>
  </si>
  <si>
    <t>Athens </t>
  </si>
  <si>
    <t>Office </t>
  </si>
  <si>
    <r>
      <t xml:space="preserve">1,757 </t>
    </r>
    <r>
      <rPr>
        <b/>
        <vertAlign val="superscript"/>
        <sz val="11"/>
        <color theme="1"/>
        <rFont val="Aptos Narrow"/>
        <family val="2"/>
        <scheme val="minor"/>
      </rPr>
      <t>3</t>
    </r>
  </si>
  <si>
    <t>Netherlands </t>
  </si>
  <si>
    <t>Amsterdam </t>
  </si>
  <si>
    <t> Türkiye</t>
  </si>
  <si>
    <t>Ankara </t>
  </si>
  <si>
    <t>Recons and Çanakkale Prep Lab </t>
  </si>
  <si>
    <t>Offices, quarries and laboratory </t>
  </si>
  <si>
    <t>Sivaslı quarry and lime plant </t>
  </si>
  <si>
    <t>Emirli quarry </t>
  </si>
  <si>
    <t>Tüprag agriculture </t>
  </si>
  <si>
    <r>
      <t xml:space="preserve">4,800 </t>
    </r>
    <r>
      <rPr>
        <b/>
        <vertAlign val="superscript"/>
        <sz val="10"/>
        <rFont val="Arial"/>
        <family val="2"/>
      </rPr>
      <t>3</t>
    </r>
  </si>
  <si>
    <t>2024 Total </t>
  </si>
  <si>
    <t>1 Workforce data reflects headcount as at December 31 of the reporting year.</t>
  </si>
  <si>
    <t>2 This includes Alexandroupoli, a Thracean mining office for Perama Hill.</t>
  </si>
  <si>
    <t>3 Figures have been restated to correct summation errors. These corrections do not affect the underlying workforce data. Total excludes data from our Romania assets.</t>
  </si>
  <si>
    <t xml:space="preserve">Female </t>
  </si>
  <si>
    <t>Region </t>
  </si>
  <si>
    <r>
      <t xml:space="preserve">EMPLOYEES BY GENDER AND REGION </t>
    </r>
    <r>
      <rPr>
        <b/>
        <vertAlign val="superscript"/>
        <sz val="10"/>
        <color rgb="FF017C64"/>
        <rFont val="Arial"/>
        <family val="2"/>
      </rPr>
      <t>1,2</t>
    </r>
  </si>
  <si>
    <r>
      <t xml:space="preserve">EMPLOYEES BY AGE, GENDER AND REGION </t>
    </r>
    <r>
      <rPr>
        <b/>
        <vertAlign val="superscript"/>
        <sz val="10"/>
        <color rgb="FF017C64"/>
        <rFont val="Arial"/>
        <family val="2"/>
      </rPr>
      <t>1,2</t>
    </r>
  </si>
  <si>
    <t xml:space="preserve">Under 30 </t>
  </si>
  <si>
    <t>30 to 50</t>
  </si>
  <si>
    <t>Over 50</t>
  </si>
  <si>
    <t>Total Female </t>
  </si>
  <si>
    <t>Total Male </t>
  </si>
  <si>
    <r>
      <t>2023 Total</t>
    </r>
    <r>
      <rPr>
        <vertAlign val="superscript"/>
        <sz val="10"/>
        <rFont val="Arial"/>
        <family val="2"/>
      </rPr>
      <t>3</t>
    </r>
  </si>
  <si>
    <t xml:space="preserve">3 Eldorado’s adopted new age ranges – under 30, 30–50, and over 50 – in its reporting of people metrics in 2023 to better align with widely accepted reporting standards. Previous years used age ranges 30 and under, 31–45, 46–60, and 61 and over, and as such, are not comparable and historical data are therefore omitted. Apparent discrepancies in calculated totals are due to rounding of figures. </t>
  </si>
  <si>
    <r>
      <t xml:space="preserve">EMPLOYEES BY NATIONAL REPRESENTATION (%) </t>
    </r>
    <r>
      <rPr>
        <b/>
        <vertAlign val="superscript"/>
        <sz val="10"/>
        <color rgb="FF017C64"/>
        <rFont val="Arial"/>
        <family val="2"/>
      </rPr>
      <t xml:space="preserve">1 </t>
    </r>
  </si>
  <si>
    <r>
      <t>Local</t>
    </r>
    <r>
      <rPr>
        <b/>
        <vertAlign val="superscript"/>
        <sz val="10"/>
        <color rgb="FFFFFFFF"/>
        <rFont val="Arial"/>
        <family val="2"/>
      </rPr>
      <t xml:space="preserve">2 </t>
    </r>
  </si>
  <si>
    <r>
      <t>National</t>
    </r>
    <r>
      <rPr>
        <b/>
        <vertAlign val="superscript"/>
        <sz val="10"/>
        <color rgb="FFFFFFFF"/>
        <rFont val="Arial"/>
        <family val="2"/>
      </rPr>
      <t>3</t>
    </r>
    <r>
      <rPr>
        <b/>
        <sz val="10"/>
        <color rgb="FFFFFFFF"/>
        <rFont val="Arial"/>
        <family val="2"/>
      </rPr>
      <t xml:space="preserve"> </t>
    </r>
  </si>
  <si>
    <t>2025 Average</t>
  </si>
  <si>
    <t>2024 Average</t>
  </si>
  <si>
    <t>2023 Average </t>
  </si>
  <si>
    <r>
      <t xml:space="preserve">EMPLOYEES BY EMPLOYMENT TYPE </t>
    </r>
    <r>
      <rPr>
        <b/>
        <vertAlign val="superscript"/>
        <sz val="10"/>
        <color rgb="FF017C64"/>
        <rFont val="Arial"/>
        <family val="2"/>
      </rPr>
      <t>5</t>
    </r>
  </si>
  <si>
    <t>Employment Type</t>
  </si>
  <si>
    <t>Canada</t>
  </si>
  <si>
    <t>Greece</t>
  </si>
  <si>
    <t>Netherlands</t>
  </si>
  <si>
    <t>Türkiye</t>
  </si>
  <si>
    <t>Full Time</t>
  </si>
  <si>
    <t xml:space="preserve">    Female</t>
  </si>
  <si>
    <t xml:space="preserve">    Male</t>
  </si>
  <si>
    <t>Part Time</t>
  </si>
  <si>
    <t>Permanent</t>
  </si>
  <si>
    <t>Fixed-term/temporary</t>
  </si>
  <si>
    <r>
      <t>Non-guaranteed work hour</t>
    </r>
    <r>
      <rPr>
        <b/>
        <vertAlign val="superscript"/>
        <sz val="10"/>
        <rFont val="Arial"/>
        <family val="2"/>
      </rPr>
      <t>6</t>
    </r>
  </si>
  <si>
    <t>1 Percentages are calculated based on total employee headcount by region.</t>
  </si>
  <si>
    <t>2 “Local” refers to employees or contractors living and/or working in areas impacted by the Company’s operations. Data is as at December 31 of the reporting year, and local employees are included within national employee totals.</t>
  </si>
  <si>
    <t>3 “National” refers to employees or contractors who are citizens of the country in which the site is located. Data is as at December 31 of the reporting year, and national and expatriate employees together represent 100% of the workforce.</t>
  </si>
  <si>
    <t>4 “Expatriate” refers to employees or contractors working outside their country of citizenship. Data is as at December 31 of the reporting year, and expatriate and national employees together represent 100% of the workforce.</t>
  </si>
  <si>
    <t>5 Percentages are calculated based on total employee headcount by region; figures represent the number of employees as at December 31 of the reporting year.</t>
  </si>
  <si>
    <t>6  Eldorado began reporting number of non-guaranteed work hour employees in 2023; historical data is therefore unavailable. Discrepancies between 2023 totals and sums of female and male employees are due to the inclusion of employees whose gender was not reported.</t>
  </si>
  <si>
    <r>
      <t>CONTRACTORS BY NATIONAL REPRESENTATION (%)</t>
    </r>
    <r>
      <rPr>
        <b/>
        <vertAlign val="superscript"/>
        <sz val="10"/>
        <color rgb="FF017C64"/>
        <rFont val="Arial"/>
        <family val="2"/>
      </rPr>
      <t>1</t>
    </r>
  </si>
  <si>
    <t>Region</t>
  </si>
  <si>
    <t xml:space="preserve">Local </t>
  </si>
  <si>
    <t xml:space="preserve">National </t>
  </si>
  <si>
    <r>
      <t>EMPLOYEE HIRE RATES BY AGE AND GENDER</t>
    </r>
    <r>
      <rPr>
        <b/>
        <vertAlign val="superscript"/>
        <sz val="10"/>
        <color rgb="FF017C64"/>
        <rFont val="Arial"/>
        <family val="2"/>
      </rPr>
      <t>1</t>
    </r>
  </si>
  <si>
    <t>Age </t>
  </si>
  <si>
    <t>Under 30 </t>
  </si>
  <si>
    <t>30 to 50 </t>
  </si>
  <si>
    <t>Over 50 </t>
  </si>
  <si>
    <r>
      <t>EMPLOYEE HIRE RATES BY REGION AND GENDER</t>
    </r>
    <r>
      <rPr>
        <b/>
        <vertAlign val="superscript"/>
        <sz val="10"/>
        <color rgb="FF017C64"/>
        <rFont val="Arial"/>
        <family val="2"/>
      </rPr>
      <t>1</t>
    </r>
  </si>
  <si>
    <r>
      <t>EMPLOYEE TURNOVER RATES BY AGE AND GENDER</t>
    </r>
    <r>
      <rPr>
        <b/>
        <vertAlign val="superscript"/>
        <sz val="10"/>
        <color rgb="FF017C64"/>
        <rFont val="Arial"/>
        <family val="2"/>
      </rPr>
      <t>1</t>
    </r>
    <r>
      <rPr>
        <b/>
        <sz val="10"/>
        <color rgb="FF017C64"/>
        <rFont val="Arial"/>
        <family val="2"/>
      </rPr>
      <t xml:space="preserve"> </t>
    </r>
  </si>
  <si>
    <r>
      <t>EMPLOYEE TURNOVER RATES BY REGION AND GENDER</t>
    </r>
    <r>
      <rPr>
        <b/>
        <vertAlign val="superscript"/>
        <sz val="10"/>
        <color rgb="FF017C64"/>
        <rFont val="Arial"/>
        <family val="2"/>
      </rPr>
      <t>1</t>
    </r>
  </si>
  <si>
    <t>1 Rates are calculated within each demographic sub‑category. Female (%) and male (%) rates are calculated as a percentage of the total number of female and male employees, respectively, and not as a percentage of total hires or departures. Total (%) rates are calculated based on the combined female and male employee population.</t>
  </si>
  <si>
    <r>
      <t>EMPLOYEE TRAINING HOURS BY GENDER, SENIORITY AND REGION</t>
    </r>
    <r>
      <rPr>
        <b/>
        <vertAlign val="superscript"/>
        <sz val="10"/>
        <color rgb="FF017C64"/>
        <rFont val="Arial"/>
        <family val="2"/>
      </rPr>
      <t>1</t>
    </r>
  </si>
  <si>
    <t> Gender</t>
  </si>
  <si>
    <t>2025 Total Training Hours </t>
  </si>
  <si>
    <t>2024 Total Training Hours </t>
  </si>
  <si>
    <t>2023 Total Training Hours </t>
  </si>
  <si>
    <t xml:space="preserve">Canada </t>
  </si>
  <si>
    <t xml:space="preserve">Greece </t>
  </si>
  <si>
    <t xml:space="preserve">Türkiye </t>
  </si>
  <si>
    <t>Vice Presidents and Above </t>
  </si>
  <si>
    <t>Female </t>
  </si>
  <si>
    <t>Male </t>
  </si>
  <si>
    <t>Senior Managers/ Directors </t>
  </si>
  <si>
    <t>Managers</t>
  </si>
  <si>
    <t>Professionals </t>
  </si>
  <si>
    <t>Junior </t>
  </si>
  <si>
    <t>Other (i.e. hourly) </t>
  </si>
  <si>
    <t>All Categories </t>
  </si>
  <si>
    <r>
      <t xml:space="preserve">117,652 </t>
    </r>
    <r>
      <rPr>
        <vertAlign val="superscript"/>
        <sz val="10"/>
        <rFont val="Arial"/>
        <family val="2"/>
      </rPr>
      <t>2</t>
    </r>
  </si>
  <si>
    <t>Total </t>
  </si>
  <si>
    <r>
      <t xml:space="preserve">134,548 </t>
    </r>
    <r>
      <rPr>
        <b/>
        <vertAlign val="superscript"/>
        <sz val="10"/>
        <rFont val="Arial"/>
        <family val="2"/>
      </rPr>
      <t>2</t>
    </r>
  </si>
  <si>
    <t>Average training &amp; development hours per person</t>
  </si>
  <si>
    <t>1 Training and development hours for the Amsterdam office are excluded from this table, as they are not captured within the reporting categories shown. Totals may not sum precisely due to rounding.</t>
  </si>
  <si>
    <t>Lamaque Complex</t>
  </si>
  <si>
    <t>Kassandra Mine office</t>
  </si>
  <si>
    <t>LOCAL IMPACT ASSESSMENT AND MANAGEMENT TOOLS</t>
  </si>
  <si>
    <t>Lamaque</t>
  </si>
  <si>
    <r>
      <t>Kassandra</t>
    </r>
    <r>
      <rPr>
        <b/>
        <vertAlign val="superscript"/>
        <sz val="10"/>
        <color rgb="FFFFFFFF"/>
        <rFont val="Arial"/>
        <family val="2"/>
      </rPr>
      <t>1</t>
    </r>
    <r>
      <rPr>
        <sz val="8"/>
        <color rgb="FF000000"/>
        <rFont val="Arial"/>
        <family val="2"/>
      </rPr>
      <t>  </t>
    </r>
  </si>
  <si>
    <t>Efemçukuru</t>
  </si>
  <si>
    <t>Kışladağ</t>
  </si>
  <si>
    <t>Formalized stakeholder mapping</t>
  </si>
  <si>
    <t>Yes</t>
  </si>
  <si>
    <t>Social impact assessment</t>
  </si>
  <si>
    <t>No</t>
  </si>
  <si>
    <t>Public disclosure of impact assessment</t>
  </si>
  <si>
    <r>
      <t>No</t>
    </r>
    <r>
      <rPr>
        <vertAlign val="superscript"/>
        <sz val="10"/>
        <rFont val="Arial"/>
        <family val="2"/>
      </rPr>
      <t>2</t>
    </r>
  </si>
  <si>
    <t>Local community development programs</t>
  </si>
  <si>
    <t>1 Kassandra Mines includes Olympias, Skouries and Stratoni.</t>
  </si>
  <si>
    <r>
      <t>PAYMENTS TO SUPPLIERS ($ MILLIONS)</t>
    </r>
    <r>
      <rPr>
        <b/>
        <vertAlign val="superscript"/>
        <sz val="10"/>
        <color rgb="FF017C64"/>
        <rFont val="Arial"/>
        <family val="2"/>
      </rPr>
      <t>1</t>
    </r>
  </si>
  <si>
    <t>Type of Payments </t>
  </si>
  <si>
    <r>
      <t>2025 Total </t>
    </r>
    <r>
      <rPr>
        <b/>
        <vertAlign val="superscript"/>
        <sz val="10"/>
        <color rgb="FFFFFFFF"/>
        <rFont val="Arial"/>
        <family val="2"/>
      </rPr>
      <t>1</t>
    </r>
  </si>
  <si>
    <r>
      <t>2024 Total </t>
    </r>
    <r>
      <rPr>
        <b/>
        <vertAlign val="superscript"/>
        <sz val="10"/>
        <color rgb="FFFFFFFF"/>
        <rFont val="Arial"/>
        <family val="2"/>
      </rPr>
      <t>2</t>
    </r>
  </si>
  <si>
    <r>
      <t>2023 Total </t>
    </r>
    <r>
      <rPr>
        <b/>
        <vertAlign val="superscript"/>
        <sz val="10"/>
        <color rgb="FFFFFFFF"/>
        <rFont val="Arial"/>
        <family val="2"/>
      </rPr>
      <t>3</t>
    </r>
  </si>
  <si>
    <t>Payments to local suppliers </t>
  </si>
  <si>
    <t>Payments to domestic suppliers </t>
  </si>
  <si>
    <t>Payments to international suppliers </t>
  </si>
  <si>
    <t>% Spent on national vs. international suppliers </t>
  </si>
  <si>
    <r>
      <t>DIRECT ENERGY USE BY SITE (GJ)</t>
    </r>
    <r>
      <rPr>
        <b/>
        <vertAlign val="superscript"/>
        <sz val="10"/>
        <color rgb="FF017C64"/>
        <rFont val="Arial"/>
        <family val="2"/>
      </rPr>
      <t>1</t>
    </r>
  </si>
  <si>
    <t>Diesel-Mobile Equipment</t>
  </si>
  <si>
    <t>Diesel-Stationary Equipment</t>
  </si>
  <si>
    <t>Gasoline-Mobile Equipment</t>
  </si>
  <si>
    <t>LPG-Mobile Equipment</t>
  </si>
  <si>
    <t>LPG-Stationary Equipment</t>
  </si>
  <si>
    <t>Natural Gas- Mobile Equipment</t>
  </si>
  <si>
    <t>Natural Gas- Stationary Equipment</t>
  </si>
  <si>
    <r>
      <t xml:space="preserve">1,395,111 </t>
    </r>
    <r>
      <rPr>
        <b/>
        <vertAlign val="superscript"/>
        <sz val="10"/>
        <rFont val="Arial"/>
        <family val="2"/>
      </rPr>
      <t>2</t>
    </r>
  </si>
  <si>
    <r>
      <t>INDIRECT ENERGY USE BY SITE (GJ)</t>
    </r>
    <r>
      <rPr>
        <b/>
        <vertAlign val="superscript"/>
        <sz val="10"/>
        <color rgb="FF017C64"/>
        <rFont val="Arial"/>
        <family val="2"/>
      </rPr>
      <t>3</t>
    </r>
  </si>
  <si>
    <t>Non-renewable Electricity</t>
  </si>
  <si>
    <t>Renewable Electricity</t>
  </si>
  <si>
    <r>
      <t xml:space="preserve">1,135,403 </t>
    </r>
    <r>
      <rPr>
        <b/>
        <vertAlign val="superscript"/>
        <sz val="10"/>
        <rFont val="Arial"/>
        <family val="2"/>
      </rPr>
      <t>4</t>
    </r>
  </si>
  <si>
    <t xml:space="preserve">1 We began tracking consumption of natural gas separately between stationary equipment and mobile equipment in 2024 and as such, disaggregated historical data are unavailable. Apparent discrepancies in totals in this table are due to rounding of final figures. There was no on-site activity at the Perama Hill development project in 2025. </t>
  </si>
  <si>
    <t>2 The Certej project is not presented in the site‑level breakdown; however, its direct energy use of 2,958.6 GJ is included in the total direct energy use figures reported.</t>
  </si>
  <si>
    <t>3 All of Eldorado's sites are grid connected. The percentage proportions of total renewable energy consumed and total non-renewable energy consumed at each site are estimated based on national grid energy generation breakdowns applied to purchased Electricity, using publicly available or purchased data sources. These percentage data may be published on a multi-year delay, and as such, some figures for non-renewable electricity and total renewable electricity for 2023 and 2024 have also been restated from historical reports. There was no on-site activity at the Perama Hill development project in 2025.</t>
  </si>
  <si>
    <t>4 The Certej project is not presented in the site‑level breakdown; however, its indirect energy use of 431.6GJ is included in the total indirect energy use figures reported.</t>
  </si>
  <si>
    <r>
      <t>SCOPE 1 GREENHOUSE GAS EMISSIONS BY SITE (tCO</t>
    </r>
    <r>
      <rPr>
        <b/>
        <vertAlign val="subscript"/>
        <sz val="10"/>
        <color rgb="FF017C64"/>
        <rFont val="Arial"/>
        <family val="2"/>
      </rPr>
      <t>2</t>
    </r>
    <r>
      <rPr>
        <b/>
        <sz val="10"/>
        <color rgb="FF017C64"/>
        <rFont val="Arial"/>
        <family val="2"/>
      </rPr>
      <t>e)</t>
    </r>
    <r>
      <rPr>
        <b/>
        <vertAlign val="superscript"/>
        <sz val="10"/>
        <color rgb="FF017C64"/>
        <rFont val="Arial"/>
        <family val="2"/>
      </rPr>
      <t>1</t>
    </r>
  </si>
  <si>
    <t>Diesel – Mobile
Equipment</t>
  </si>
  <si>
    <t>Diesel – Stationary Equipment</t>
  </si>
  <si>
    <t>Explosives</t>
  </si>
  <si>
    <t>Gasoline – Mobile Equipment</t>
  </si>
  <si>
    <t>LPG – Mobile
Equipment</t>
  </si>
  <si>
    <t>LPG – Stationary
Equipment</t>
  </si>
  <si>
    <t>Natural Gas - Mobile Equipment</t>
  </si>
  <si>
    <t>Natural Gas - Stationary Equipment</t>
  </si>
  <si>
    <t xml:space="preserve">2024 Total </t>
  </si>
  <si>
    <t>Lamaque Complex </t>
  </si>
  <si>
    <r>
      <t xml:space="preserve">102,844 </t>
    </r>
    <r>
      <rPr>
        <b/>
        <vertAlign val="superscript"/>
        <sz val="10"/>
        <rFont val="Arial"/>
        <family val="2"/>
      </rPr>
      <t>2</t>
    </r>
  </si>
  <si>
    <r>
      <t>SCOPE 2 GREENHOUSE GAS EMISSIONS (tCO</t>
    </r>
    <r>
      <rPr>
        <b/>
        <vertAlign val="subscript"/>
        <sz val="10"/>
        <color rgb="FF017C64"/>
        <rFont val="Arial"/>
        <family val="2"/>
      </rPr>
      <t>2</t>
    </r>
    <r>
      <rPr>
        <b/>
        <sz val="10"/>
        <color rgb="FF017C64"/>
        <rFont val="Arial"/>
        <family val="2"/>
      </rPr>
      <t>e)</t>
    </r>
    <r>
      <rPr>
        <b/>
        <vertAlign val="superscript"/>
        <sz val="10"/>
        <color rgb="FF017C64"/>
        <rFont val="Arial"/>
        <family val="2"/>
      </rPr>
      <t>3</t>
    </r>
  </si>
  <si>
    <r>
      <t xml:space="preserve">SCOPE 1 AND SCOPE 2 GHG EMISSION INTENSITY </t>
    </r>
    <r>
      <rPr>
        <b/>
        <vertAlign val="superscript"/>
        <sz val="10"/>
        <color rgb="FF017C64"/>
        <rFont val="Arial"/>
        <family val="2"/>
      </rPr>
      <t>5</t>
    </r>
  </si>
  <si>
    <r>
      <t>tCO</t>
    </r>
    <r>
      <rPr>
        <b/>
        <vertAlign val="subscript"/>
        <sz val="10"/>
        <color theme="0"/>
        <rFont val="Arial"/>
        <family val="2"/>
      </rPr>
      <t>2</t>
    </r>
    <r>
      <rPr>
        <b/>
        <sz val="10"/>
        <color theme="0"/>
        <rFont val="Arial"/>
        <family val="2"/>
      </rPr>
      <t>e/Tonne
Ore Milled</t>
    </r>
  </si>
  <si>
    <r>
      <t>tCO</t>
    </r>
    <r>
      <rPr>
        <b/>
        <vertAlign val="subscript"/>
        <sz val="10"/>
        <color theme="0"/>
        <rFont val="Arial"/>
        <family val="2"/>
      </rPr>
      <t>2</t>
    </r>
    <r>
      <rPr>
        <b/>
        <sz val="10"/>
        <color theme="0"/>
        <rFont val="Arial"/>
        <family val="2"/>
      </rPr>
      <t>e/oz Au
Produced</t>
    </r>
  </si>
  <si>
    <r>
      <t>tCO</t>
    </r>
    <r>
      <rPr>
        <b/>
        <vertAlign val="subscript"/>
        <sz val="10"/>
        <color theme="0"/>
        <rFont val="Arial"/>
        <family val="2"/>
      </rPr>
      <t>2</t>
    </r>
    <r>
      <rPr>
        <b/>
        <sz val="10"/>
        <color theme="0"/>
        <rFont val="Arial"/>
        <family val="2"/>
      </rPr>
      <t>e/$M
Revenue</t>
    </r>
  </si>
  <si>
    <r>
      <t>SCOPE 3 EMISSIONS BY CATEGORY (tCO</t>
    </r>
    <r>
      <rPr>
        <b/>
        <vertAlign val="subscript"/>
        <sz val="10"/>
        <color rgb="FF017C64"/>
        <rFont val="Arial"/>
        <family val="2"/>
      </rPr>
      <t>2</t>
    </r>
    <r>
      <rPr>
        <b/>
        <sz val="10"/>
        <color rgb="FF017C64"/>
        <rFont val="Arial"/>
        <family val="2"/>
      </rPr>
      <t>e)</t>
    </r>
    <r>
      <rPr>
        <b/>
        <vertAlign val="superscript"/>
        <sz val="10"/>
        <color rgb="FF017C64"/>
        <rFont val="Arial"/>
        <family val="2"/>
      </rPr>
      <t>6</t>
    </r>
  </si>
  <si>
    <t>Skouries</t>
  </si>
  <si>
    <t>Vancouver</t>
  </si>
  <si>
    <t>Category 1: Purchased goods and service</t>
  </si>
  <si>
    <t>Category 2: Capital Goods</t>
  </si>
  <si>
    <t>Category 3: Fuel- and Energy-Related Activities (Not Included in Scope 1 or 2)</t>
  </si>
  <si>
    <t>Category 4: Upstream Transportation and Distribution</t>
  </si>
  <si>
    <t>Category 5: Waste Generated in Operations</t>
  </si>
  <si>
    <t>Category 6: Business Travel</t>
  </si>
  <si>
    <t>Category 7: Employee Commuting</t>
  </si>
  <si>
    <t>Category 8: Upstream Leased Assets</t>
  </si>
  <si>
    <t>Category 9: Downstream Transportation and Distribution</t>
  </si>
  <si>
    <t>Category 10: Processing of Sold Products</t>
  </si>
  <si>
    <t>Category 11: Use of Sold Products</t>
  </si>
  <si>
    <t>Category 12: End-of-Life Treatment of Sold Products</t>
  </si>
  <si>
    <t>Category 13: Downstream Leased Assets</t>
  </si>
  <si>
    <t>Category 14: Franchises</t>
  </si>
  <si>
    <t>Category 15: Investments</t>
  </si>
  <si>
    <r>
      <t>SCOPE 1, 2 &amp; 3 GREENHOUSE GAS EMISSIONS (tCO</t>
    </r>
    <r>
      <rPr>
        <b/>
        <vertAlign val="subscript"/>
        <sz val="10"/>
        <color rgb="FF017C64"/>
        <rFont val="Arial"/>
        <family val="2"/>
      </rPr>
      <t>2</t>
    </r>
    <r>
      <rPr>
        <b/>
        <sz val="10"/>
        <color rgb="FF017C64"/>
        <rFont val="Arial"/>
        <family val="2"/>
      </rPr>
      <t>e)</t>
    </r>
  </si>
  <si>
    <t>1 Some historical Scope 1 GHG emissions have been restated from Eldorado's previous Sustainability Reports and Climate Change &amp; GHG Emissions Reports, as a result of revisions to our calculation methodologies and assumptions and to ensure more accurate year-over-year comparison. Eldorado's Scope 1 GHG emissions calculation methodology takes a conservative approach and generally assumes fuels to be 100% mineral. GHG emissions are those under our operational control, include only CO2, CH4 and N2O, and use global warming potentials from IPCC's Fifth Assessment Report from 2023 to present. Direct emissions factors for fuels used were sourced from Canada's 2025 National Inventory Report for the Lamaque Complex and the UK Department for Environment, Food &amp; Rural Affairs (DEFRA) Conversion factors 2025 for all other our operations. Apparent discrepancies in totals in this table are due to rounding of final figures. There was no on-site activity at the Perama Hill development project in 2025. Historical totals include the Certej project, which is not presented in the site-level breakdown, as Eldorado completed the sale of this non-core asset in 2025.</t>
  </si>
  <si>
    <t>2 The Certej project is not presented in the site‑level breakdown; however, its emissions of 214.4 tCO₂e are included in the total Scope 1 greenhouse gas emissions reported.</t>
  </si>
  <si>
    <t>3 Some historical Scope 2 GHG emissions have been restated from Eldorado's previous Sustainability Reports and Climate Change &amp; GHG Emissions Reports, as a result of using newly available electricity grid emissions factors published on a two-year delay for our operational jurisdictions, revisions to our calculation methodologies and assumptions, and to ensure more accurate year-over-year comparison. All of Eldorado's sites are grid connected and we seek to use the latest available data published by government bodies in the jurisdictions where we operate. Indirect emission factors for grid electricity consumption were sourced from the 2025 National Inventory Reports for Canada (Lamaque Complex) and Greece (Olympias), while that for Türkiye (Kışladağ and Efemçukuru) was sourced from the 2023 Türkiye Electricity Production and Electricity Consumption Point Emission Factors (Link: https://enerji.gov.tr/evced-cevre-ve-iklim-elektrik-uretim-tuketim-emisyon-faktorleri) published by the Ministry of Energy and Natural Resources. Eldorado's Scope 2 GHG emissions calculation methodology uses the location-based approach. There was no on-site activity at the Perama Hill development project in 2025. Historical totals include the Certej project, which is not presented in the site-level breakdown, as Eldorado completed the sale of this non-core asset in 2025.</t>
  </si>
  <si>
    <t>4 The Certej project is not presented in the site‑level breakdown; however, its emissions of 34.6 tCO₂e are included in the total Scope 2 greenhouse gas emissions reported.</t>
  </si>
  <si>
    <t>5 Intensity metrics are calculated based on full-year operating data for gold-producing mines only. Stratoni was in care and maintenance from 2022 to present and did not process ore in 2025. Olympias also produces silver, lead and zinc, and total metal revenues are included for emissions-efficiency calculations.</t>
  </si>
  <si>
    <t>6 Our Scope 3 inventory boundaries cover operational mines, corporate and regional offices, and exploration activities. Categories 11: Use of Sold Products, 13: Downstream Leased Assets, and 14: Franchises are excluded on the basis of materiality to our business. Our methodology includes a hybrid approach dependent on data availability (i.e., supplier-specific, industry average, and spend-based data). Our 2023 and 2024 Scope 3 inventories applied this hierarchy as comrehensively as was feasible and in some cases our 2025 inventory methodology applies factors derived from these two previous years that are assumed constant. Scope 3 emissions from activities at Stratoni are predominantly attributable to Olympias (e.g., use of offices, port facilities, etc.) and therefore lumped.</t>
  </si>
  <si>
    <r>
      <t xml:space="preserve">AIR EMISSIONS BY POLLUTANT (TONNES) </t>
    </r>
    <r>
      <rPr>
        <b/>
        <vertAlign val="superscript"/>
        <sz val="10"/>
        <color rgb="FF017C64"/>
        <rFont val="Arial"/>
        <family val="2"/>
      </rPr>
      <t>1</t>
    </r>
  </si>
  <si>
    <t>Pollutants</t>
  </si>
  <si>
    <r>
      <t xml:space="preserve">2025 </t>
    </r>
    <r>
      <rPr>
        <b/>
        <vertAlign val="superscript"/>
        <sz val="10"/>
        <color rgb="FFFFFFFF"/>
        <rFont val="Arial"/>
        <family val="2"/>
      </rPr>
      <t>2</t>
    </r>
  </si>
  <si>
    <r>
      <t xml:space="preserve">2024 </t>
    </r>
    <r>
      <rPr>
        <b/>
        <vertAlign val="superscript"/>
        <sz val="10"/>
        <color rgb="FFFFFFFF"/>
        <rFont val="Arial"/>
        <family val="2"/>
      </rPr>
      <t>3</t>
    </r>
  </si>
  <si>
    <r>
      <t xml:space="preserve">2023 </t>
    </r>
    <r>
      <rPr>
        <b/>
        <vertAlign val="superscript"/>
        <sz val="10"/>
        <color rgb="FFFFFFFF"/>
        <rFont val="Arial"/>
        <family val="2"/>
      </rPr>
      <t>4</t>
    </r>
  </si>
  <si>
    <t>Carbon Monoxide (CO)</t>
  </si>
  <si>
    <t>Nitrogen Oxides (NOx - excluding NO2)</t>
  </si>
  <si>
    <t>Sulfur Dioxides SO2</t>
  </si>
  <si>
    <t>PM2.5</t>
  </si>
  <si>
    <t>PM10</t>
  </si>
  <si>
    <t>Non-Methane Volatile Organic Compounds (NMVOCs)</t>
  </si>
  <si>
    <t>Ammonia (NH₃)</t>
  </si>
  <si>
    <t>Mercury (Hg)</t>
  </si>
  <si>
    <t>Lead (Pb)</t>
  </si>
  <si>
    <t>Arsenic (As)</t>
  </si>
  <si>
    <t>1 Single, non‑continuous stack measurements are not considered representative of annual emissions and are therefore excluded from this table. Reported totals reflect only the pollutants and sites included and do not represent Company‑wide emissions for each pollutant.</t>
  </si>
  <si>
    <t>2 Reported totals include data from the Efemcukuru, Kisladag, and Lamaque sites only. Data from the Olympias and Stratoni sites were not available at the time of reporting and are therefore excluded.</t>
  </si>
  <si>
    <t>3 For particulate matter (PM2.5 and PM10), reported totals include data from the Efemcukuru, Kisladag, and Lamaque sites only.</t>
  </si>
  <si>
    <t>4 For the applicable pollutants, reported totals include data from the Efemcukuru and Kisladag sites only.</t>
  </si>
  <si>
    <t>Overburden</t>
  </si>
  <si>
    <t>Non-Acid-Generating Waste Rock</t>
  </si>
  <si>
    <t>Potentially Acid-Generating Waste Rock</t>
  </si>
  <si>
    <t>Tailings</t>
  </si>
  <si>
    <t>Other</t>
  </si>
  <si>
    <t>Sites</t>
  </si>
  <si>
    <t>Non-Hazardous</t>
  </si>
  <si>
    <t>Hazardous</t>
  </si>
  <si>
    <t>Metals </t>
  </si>
  <si>
    <t>Domestic Waste </t>
  </si>
  <si>
    <t>Paper and Plastic</t>
  </si>
  <si>
    <t>Wood </t>
  </si>
  <si>
    <t>Tires </t>
  </si>
  <si>
    <t>Other </t>
  </si>
  <si>
    <t>Used Oil </t>
  </si>
  <si>
    <t>Contaminated Soil </t>
  </si>
  <si>
    <t xml:space="preserve">                          -  </t>
  </si>
  <si>
    <r>
      <t>AMOUNT OF MINERAL WASTE DIVERTED FROM STORAGE (TONNES)</t>
    </r>
    <r>
      <rPr>
        <b/>
        <vertAlign val="superscript"/>
        <sz val="10"/>
        <color rgb="FF017C64"/>
        <rFont val="Arial"/>
        <family val="2"/>
      </rPr>
      <t>3</t>
    </r>
  </si>
  <si>
    <t xml:space="preserve">Potentially Acid-Generating Waste Rock </t>
  </si>
  <si>
    <t>AMOUNT OF NON-MINERAL WASTE DIVERTED FROM DISPOSAL (TONNES)</t>
  </si>
  <si>
    <t>Sites </t>
  </si>
  <si>
    <t>Recycled Off Site</t>
  </si>
  <si>
    <t>Preparation for Reuse Off Site</t>
  </si>
  <si>
    <t>Other Recovery Operations Off Site</t>
  </si>
  <si>
    <t>Recycled Off Site </t>
  </si>
  <si>
    <t>AMOUNT OF MINERAL WASTE DIRECTED TO STORAGE (TONNES)</t>
  </si>
  <si>
    <t>AMOUNT OF NON-MINERAL WASTE DIRECTED TO DISPOSAL (TONNES)</t>
  </si>
  <si>
    <t>Landfill Off Site</t>
  </si>
  <si>
    <t>Incineration Off Site
(No Energy Recovery)</t>
  </si>
  <si>
    <t>Other Disposal Operations Off Site</t>
  </si>
  <si>
    <t>1 There was no relevant on‑site activity at the Perama Hill development project during the reporting periods presented; accordingly, no waste data are reported for this site.</t>
  </si>
  <si>
    <t>2 Eldorado began collecting data on non‑mineral waste in 2023. In that year, non‑mineral waste for Olympias, Stratoni, and Skouries was reported at an aggregated Kassandra Mines level. Data were not collected for the Perama Hill and Certej development projects. Waste is classified as hazardous or non‑hazardous in accordance with local regulations. Apparent discrepancies in totals are due to rounding.</t>
  </si>
  <si>
    <t>3 Eldorado began collecting disaggregated data on waste rock directed to or diverted from storage in 2023. Kışladağ operates a heap leach facility and does not generate tailings; all waste rock at Kışladağ is classified as non‑hazardous under local regulations. There was no relevant on‑site activity at the Perama Hill development project.</t>
  </si>
  <si>
    <r>
      <t>WATER WITHDRAWALS (000 m3)</t>
    </r>
    <r>
      <rPr>
        <b/>
        <vertAlign val="superscript"/>
        <sz val="10"/>
        <color rgb="FF017C64"/>
        <rFont val="Arial"/>
        <family val="2"/>
      </rPr>
      <t>1, 2</t>
    </r>
  </si>
  <si>
    <t>Surface Water</t>
  </si>
  <si>
    <t>Groundwater</t>
  </si>
  <si>
    <t>Produced</t>
  </si>
  <si>
    <t>Third-Party</t>
  </si>
  <si>
    <r>
      <t xml:space="preserve">773.27 </t>
    </r>
    <r>
      <rPr>
        <vertAlign val="superscript"/>
        <sz val="10"/>
        <rFont val="Arial"/>
        <family val="2"/>
      </rPr>
      <t>3</t>
    </r>
  </si>
  <si>
    <r>
      <t>WATER DISCHARGES (000 m3)</t>
    </r>
    <r>
      <rPr>
        <b/>
        <vertAlign val="superscript"/>
        <sz val="10"/>
        <color rgb="FF017C64"/>
        <rFont val="Arial"/>
        <family val="2"/>
      </rPr>
      <t>2, 4</t>
    </r>
  </si>
  <si>
    <t>Seawater</t>
  </si>
  <si>
    <t>Third-Party Water</t>
  </si>
  <si>
    <r>
      <t>WATER CONSUMPTION (000 m3)</t>
    </r>
    <r>
      <rPr>
        <b/>
        <vertAlign val="superscript"/>
        <sz val="10"/>
        <color rgb="FF017C64"/>
        <rFont val="Arial"/>
        <family val="2"/>
      </rPr>
      <t>1,2,3</t>
    </r>
  </si>
  <si>
    <t>Water Recycled and Reused</t>
  </si>
  <si>
    <t>Water Recycled and Reused as % of Total Water Withdrawal</t>
  </si>
  <si>
    <r>
      <t>WATER EFFICIENCY (000 m3)</t>
    </r>
    <r>
      <rPr>
        <b/>
        <vertAlign val="superscript"/>
        <sz val="10"/>
        <color rgb="FF017C64"/>
        <rFont val="Arial"/>
        <family val="2"/>
      </rPr>
      <t>5</t>
    </r>
  </si>
  <si>
    <t>Water Withdrawals/ Tonne Processed </t>
  </si>
  <si>
    <t>Water Withdrawals/oz Au Produced</t>
  </si>
  <si>
    <t>Water Withdrawals/ Revenue ($ millions) </t>
  </si>
  <si>
    <t>1 All water withdrawals are freshwater (≤1,000 mg/L total dissolved solids). Eldorado does not withdraw seawater, non‑renewable groundwater, or third‑party water other than municipal water supplies or purchased drinking water. Figures may include estimates where withdrawals are not directly measured (e.g., surface water from precipitation or produced water from ore moisture content), based on site‑specific assumptions; not all sites report such estimates. Kışladağ began reporting produced water from ore moisture content in 2023, and Efemçukuru began reporting purchased drinking water in 2023. Contact surface water from precipitation is not reported at Skouries, and water from the Kokkinolakkas TMF is accounted for in Stratoni’s groundwater withdrawals. There was no on‑site activity at the Perama Hill development project in 2025.</t>
  </si>
  <si>
    <t>2 Water data at Skouries includes estimates and is subject to variances in availability during construction and as such, year-over-year performance should not be compared.</t>
  </si>
  <si>
    <t>3 Figures have been corrected to address summation errors identified in prior calculations. These corrections do not affect the underlying water withdrawal data.</t>
  </si>
  <si>
    <t>4 All water discharges are considered freshwater (≤1,000 mg/L total dissolved solids). Water measurement capabilities and accounting
methodologies improved in 2022, rendering historical data reported in Eldorado’s previous Sustainability Reports inadmissible for comparison. Apparent discrepancies in totals reported are due to rounding of final figures. There was no on-site activity at the Perama Hill development project in 2023.</t>
  </si>
  <si>
    <t>5 Water efficiency is reported for operational mines only. Olympias also produces silver, lead and zinc, and total metal revenues are included for withdrawal efficiency calculations.</t>
  </si>
  <si>
    <r>
      <t>ACID ROCK DRAINAGE – RISKS AND MITIGATIONS</t>
    </r>
    <r>
      <rPr>
        <sz val="8"/>
        <rFont val="Arial"/>
        <family val="2"/>
      </rPr>
      <t> </t>
    </r>
  </si>
  <si>
    <t> Site</t>
  </si>
  <si>
    <t>Is ARD Predicted to Occur? </t>
  </si>
  <si>
    <t xml:space="preserve"> How Is ARD Mitigated? </t>
  </si>
  <si>
    <t>Is ARD Under Treatment or Remediation? </t>
  </si>
  <si>
    <t>Yes </t>
  </si>
  <si>
    <t>Storing or covering sulfide-bearing minerals to prevent oxidation </t>
  </si>
  <si>
    <r>
      <rPr>
        <sz val="10"/>
        <color rgb="FF000000"/>
        <rFont val="Arial"/>
        <family val="2"/>
      </rPr>
      <t>Efemçukuru</t>
    </r>
    <r>
      <rPr>
        <vertAlign val="superscript"/>
        <sz val="10"/>
        <color rgb="FF000000"/>
        <rFont val="Arial"/>
        <family val="2"/>
      </rPr>
      <t>1</t>
    </r>
  </si>
  <si>
    <r>
      <t>No</t>
    </r>
    <r>
      <rPr>
        <sz val="8"/>
        <rFont val="Arial"/>
        <family val="2"/>
      </rPr>
      <t>    </t>
    </r>
    <r>
      <rPr>
        <sz val="10"/>
        <rFont val="Arial"/>
        <family val="2"/>
      </rPr>
      <t> </t>
    </r>
  </si>
  <si>
    <t>Not applicable (no ARD risk)</t>
  </si>
  <si>
    <t>Storing or covering sulfite-bearing minerals to prevent oxidation</t>
  </si>
  <si>
    <t>Yes   </t>
  </si>
  <si>
    <t>Flood prevention and mine sealing </t>
  </si>
  <si>
    <t>1 There is a limited amount of acid-generating or potentially acid-generating rock at Efemçukuru and the neutralization potential of non-acid-generating rock present exceeds the acid-generating potential. ARD indicators have not been present in surface and groundwater testing Efemçukuru treats all contact water.</t>
  </si>
  <si>
    <r>
      <t>TOTAL AMOUNT OF LAND DISTURBED AND RESTORED (HECTARES)</t>
    </r>
    <r>
      <rPr>
        <b/>
        <vertAlign val="superscript"/>
        <sz val="10"/>
        <color rgb="FF017C64"/>
        <rFont val="Arial"/>
        <family val="2"/>
      </rPr>
      <t>1</t>
    </r>
  </si>
  <si>
    <t>Total Land Disturbed and Not Yet Rehabilitated (ha) Opening Balance</t>
  </si>
  <si>
    <t>Total Amount of Land Newly Disturbed Within the Reporting Period (ha)</t>
  </si>
  <si>
    <t>Total Amount of Land Newly Rehabilitated Within the Reporting Period to the Agreed End Use (ha)</t>
  </si>
  <si>
    <t>Total Land Disturbed and Not Yet Rehabilitated (ha) Closing Balance</t>
  </si>
  <si>
    <t>1 Stratoni was in care and maintenance and there was no on-site activity at the Perama Hill in 2025. Apparent discrepancies in totals reported are due to rounding of final figures.</t>
  </si>
  <si>
    <r>
      <t>TOTAL NUMBER OF IUCN RED LIST SPECIES WITH HABITATS AFFECTED BY OPERATIONS, BY LEVEL OF EXTINCTION RISK</t>
    </r>
    <r>
      <rPr>
        <b/>
        <vertAlign val="superscript"/>
        <sz val="10"/>
        <color rgb="FF017C64"/>
        <rFont val="Arial"/>
        <family val="2"/>
      </rPr>
      <t>1</t>
    </r>
  </si>
  <si>
    <t>Least Concern </t>
  </si>
  <si>
    <t>Near Threatened </t>
  </si>
  <si>
    <t>Vulnerable </t>
  </si>
  <si>
    <t>Endangered </t>
  </si>
  <si>
    <t>Critically Endangered </t>
  </si>
  <si>
    <t>Stratoni</t>
  </si>
  <si>
    <t>1 Eldorado began collecting limited data for IUCN Red List species habitat affected by operations in 2023, and as such, historical data are unavailable. These data were not collected for the Perama Hill development project.</t>
  </si>
  <si>
    <r>
      <t>CONTRACTORS BY GENDER AND REGION</t>
    </r>
    <r>
      <rPr>
        <b/>
        <vertAlign val="superscript"/>
        <sz val="10"/>
        <color rgb="FF017C64"/>
        <rFont val="Arial"/>
        <family val="2"/>
      </rPr>
      <t>2</t>
    </r>
  </si>
  <si>
    <r>
      <t xml:space="preserve">2024 Total </t>
    </r>
    <r>
      <rPr>
        <vertAlign val="superscript"/>
        <sz val="10"/>
        <rFont val="Arial"/>
        <family val="2"/>
      </rPr>
      <t>3</t>
    </r>
  </si>
  <si>
    <t>2 Gender identity data are not collected for contractors at the Lamaque Complex and are excluded from Canada female and male percentage calculations. The 2025 total contractor count includes contractors at the Lamaque Complex.</t>
  </si>
  <si>
    <t>3 Contractors associated with the Certej project are not included in the total contractor figures reported.</t>
  </si>
  <si>
    <r>
      <t xml:space="preserve">94,275 </t>
    </r>
    <r>
      <rPr>
        <b/>
        <vertAlign val="superscript"/>
        <sz val="10"/>
        <rFont val="Arial"/>
        <family val="2"/>
      </rPr>
      <t>4</t>
    </r>
  </si>
  <si>
    <r>
      <t>EMPLOYEES COVERED BY COLLECTIVE BARGAINING AGREEMENTS</t>
    </r>
    <r>
      <rPr>
        <b/>
        <vertAlign val="superscript"/>
        <sz val="10"/>
        <color rgb="FF017C64"/>
        <rFont val="Arial"/>
        <family val="2"/>
      </rPr>
      <t>1,2</t>
    </r>
  </si>
  <si>
    <r>
      <t xml:space="preserve">738,192 </t>
    </r>
    <r>
      <rPr>
        <b/>
        <vertAlign val="superscript"/>
        <sz val="10"/>
        <color rgb="FF017C64"/>
        <rFont val="Arial"/>
        <family val="2"/>
      </rPr>
      <t>7</t>
    </r>
  </si>
  <si>
    <t>7 The Certej project is not included in the site-level breakdown; however, its emissions (249 tCO₂e) are incorporated in the total reported greenhouse gas emissions.</t>
  </si>
  <si>
    <r>
      <t>AMOUNT OF MINERAL WASTE GENERATED (TONNES)</t>
    </r>
    <r>
      <rPr>
        <b/>
        <vertAlign val="superscript"/>
        <sz val="10"/>
        <color rgb="FF017C64"/>
        <rFont val="Arial"/>
        <family val="2"/>
      </rPr>
      <t>1</t>
    </r>
    <r>
      <rPr>
        <b/>
        <sz val="10"/>
        <color rgb="FF017C64"/>
        <rFont val="Arial"/>
        <family val="2"/>
      </rPr>
      <t xml:space="preserve"> </t>
    </r>
  </si>
  <si>
    <r>
      <t>AMOUNT OF NON-MINERAL WASTE GENERATED (TONNES)</t>
    </r>
    <r>
      <rPr>
        <b/>
        <vertAlign val="superscript"/>
        <sz val="10"/>
        <color rgb="FF017C64"/>
        <rFont val="Arial"/>
        <family val="2"/>
      </rPr>
      <t>2</t>
    </r>
  </si>
  <si>
    <t>2 Perama Hill submitted an EIA at end of December 2025.</t>
  </si>
  <si>
    <r>
      <t>WATER RECYCLED AND REUSED (000 m3)</t>
    </r>
    <r>
      <rPr>
        <b/>
        <vertAlign val="superscript"/>
        <sz val="10"/>
        <color rgb="FF017C64"/>
        <rFont val="Arial"/>
        <family val="2"/>
      </rPr>
      <t>2</t>
    </r>
  </si>
  <si>
    <t>1 Figure has been restated to correct summation errors. These corrections do not affect the underlying training data.</t>
  </si>
  <si>
    <t>2 “Not tracked” indicates contractor safety training hours were not captured and are excluded from total workforce training hours for the relevant region.</t>
  </si>
  <si>
    <t>1 Figures represent employee headcount as at December 31 of the reporting year; percentages are calculated as a share of total employees.</t>
  </si>
  <si>
    <t>2 Gender categories reflect information self‑reported by employees and disclosed for reporting purposes.</t>
  </si>
  <si>
    <r>
      <t>Expatriate</t>
    </r>
    <r>
      <rPr>
        <b/>
        <vertAlign val="superscript"/>
        <sz val="10"/>
        <color rgb="FFFFFFFF"/>
        <rFont val="Arial"/>
        <family val="2"/>
      </rPr>
      <t>4</t>
    </r>
  </si>
  <si>
    <t>1 “Local” and “National” contractors are defined in accordance with the workforce definitions used elsewhere in this report.</t>
  </si>
  <si>
    <t>2 Figures have been corrected to address summation errors identified in prior calculations. These corrections do not affect the underlying training activity data.</t>
  </si>
  <si>
    <t>1 Figures represent the number of employees covered by one or more collective bargaining agreements as at December 31 of the reporting year; trade union membership is excluded.</t>
  </si>
  <si>
    <t>2 A dash (–) indicates that employees at the site are not covered by collective bargaining agreements, as the workforce is not unionized.</t>
  </si>
  <si>
    <t>1 Procurement spend includes payments to suppliers of goods and services, including rent and land‑use fees, and excludes payments to governments (including taxes) and community investments. Spend is disaggregated into Local, Domestic (in‑country), and International (out‑of‑country) suppliers, with Local and Domestic categories treated as mutually exclusive. Figures represent actual expenditures made in the reporting year.</t>
  </si>
  <si>
    <t>2 2024 figures have been corrected to align with the procurement spend methodology described in Footnote 1.</t>
  </si>
  <si>
    <t>3 We began collecting data for spend on local suppliers in 2024 and therefore historical data is unavailable. Figures representing payments to domestic suppliers do not include payments to local suppliers. Apparent discrepancies in totals in this table are due to rounding of final figures.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</si>
</sst>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4" formatCode="_(&quot;$&quot;* #,##0.00_);_(&quot;$&quot;* \(#,##0.00\);_(&quot;$&quot;* &quot;-&quot;??_);_(@_)"/>
    <numFmt numFmtId="43" formatCode="_(* #,##0.00_);_(* \(#,##0.00\);_(* &quot;-&quot;??_);_(@_)"/>
    <numFmt numFmtId="164" formatCode="_-* #,##0.00_-;\-* #,##0.00_-;_-* &quot;-&quot;??_-;_-@_-"/>
    <numFmt numFmtId="165" formatCode="_(* #,##0_);_(* \(#,##0\);_(* &quot;-&quot;??_);_(@_)"/>
    <numFmt numFmtId="166" formatCode="0.0000"/>
    <numFmt numFmtId="167" formatCode="0.000"/>
    <numFmt numFmtId="168" formatCode="0.0"/>
    <numFmt numFmtId="169" formatCode="_(* #,##0.0000_);_(* \(#,##0.0000\);_(* &quot;-&quot;??_);_(@_)"/>
    <numFmt numFmtId="170" formatCode="_(* #,##0.0_);_(* \(#,##0.0\);_(* &quot;-&quot;??_);_(@_)"/>
    <numFmt numFmtId="171" formatCode="#,##0.0"/>
  </numFmts>
  <fonts count="44" x14ac:knownFonts="1">
    <font>
      <sz val="11"/>
      <color theme="1"/>
      <name val="Aptos Narrow"/>
      <family val="2"/>
      <scheme val="minor"/>
    </font>
    <font>
      <b/>
      <sz val="11"/>
      <color theme="1"/>
      <name val="Aptos Narrow"/>
      <family val="2"/>
      <scheme val="minor"/>
    </font>
    <font>
      <i/>
      <sz val="7"/>
      <color rgb="FF48423E"/>
      <name val="Arial"/>
      <family val="2"/>
    </font>
    <font>
      <sz val="9"/>
      <color rgb="FFFFFFFF"/>
      <name val="Arial Black"/>
      <family val="2"/>
    </font>
    <font>
      <sz val="9"/>
      <color rgb="FF48423E"/>
      <name val="Arial Black"/>
      <family val="2"/>
    </font>
    <font>
      <sz val="7"/>
      <color rgb="FF000000"/>
      <name val="Arial"/>
      <family val="2"/>
    </font>
    <font>
      <sz val="11"/>
      <color rgb="FF017C64"/>
      <name val="Arial Black"/>
      <family val="2"/>
    </font>
    <font>
      <sz val="12"/>
      <color rgb="FF017C64"/>
      <name val="Arial Black"/>
      <family val="2"/>
    </font>
    <font>
      <sz val="11"/>
      <color rgb="FF000000"/>
      <name val="Aptos Narrow"/>
      <family val="2"/>
      <scheme val="minor"/>
    </font>
    <font>
      <sz val="1"/>
      <name val="Calibri"/>
      <family val="2"/>
    </font>
    <font>
      <sz val="8"/>
      <color theme="1"/>
      <name val="Arial"/>
      <family val="2"/>
    </font>
    <font>
      <i/>
      <sz val="8"/>
      <color theme="1"/>
      <name val="Arial"/>
      <family val="2"/>
    </font>
    <font>
      <b/>
      <sz val="11"/>
      <color theme="1" tint="0.249977111117893"/>
      <name val="Aptos Narrow"/>
      <family val="2"/>
      <scheme val="minor"/>
    </font>
    <font>
      <sz val="8"/>
      <color rgb="FF000000"/>
      <name val="Arial"/>
      <family val="2"/>
    </font>
    <font>
      <sz val="11"/>
      <color theme="1"/>
      <name val="Aptos Narrow"/>
      <family val="2"/>
      <scheme val="minor"/>
    </font>
    <font>
      <sz val="10"/>
      <color theme="1"/>
      <name val="Arial"/>
      <family val="2"/>
    </font>
    <font>
      <sz val="10"/>
      <color rgb="FF017C64"/>
      <name val="Arial"/>
      <family val="2"/>
    </font>
    <font>
      <sz val="10"/>
      <name val="Arial"/>
      <family val="2"/>
    </font>
    <font>
      <sz val="10"/>
      <color rgb="FF48423E"/>
      <name val="Arial"/>
      <family val="2"/>
    </font>
    <font>
      <b/>
      <sz val="10"/>
      <color rgb="FFFFFFFF"/>
      <name val="Arial"/>
      <family val="2"/>
    </font>
    <font>
      <b/>
      <sz val="10"/>
      <name val="Arial"/>
      <family val="2"/>
    </font>
    <font>
      <b/>
      <sz val="10"/>
      <color rgb="FF48423E"/>
      <name val="Arial"/>
      <family val="2"/>
    </font>
    <font>
      <b/>
      <sz val="10"/>
      <color theme="1"/>
      <name val="Arial"/>
      <family val="2"/>
    </font>
    <font>
      <b/>
      <sz val="10"/>
      <color theme="0"/>
      <name val="Arial"/>
      <family val="2"/>
    </font>
    <font>
      <b/>
      <sz val="10"/>
      <color rgb="FF027C64"/>
      <name val="Arial"/>
      <family val="2"/>
    </font>
    <font>
      <b/>
      <sz val="10"/>
      <color rgb="FF017C64"/>
      <name val="Arial"/>
      <family val="2"/>
    </font>
    <font>
      <b/>
      <sz val="10"/>
      <color theme="1" tint="0.249977111117893"/>
      <name val="Arial"/>
      <family val="2"/>
    </font>
    <font>
      <b/>
      <vertAlign val="superscript"/>
      <sz val="10"/>
      <color rgb="FFFFFFFF"/>
      <name val="Arial"/>
      <family val="2"/>
    </font>
    <font>
      <b/>
      <vertAlign val="superscript"/>
      <sz val="10"/>
      <color rgb="FF017C64"/>
      <name val="Arial"/>
      <family val="2"/>
    </font>
    <font>
      <b/>
      <vertAlign val="subscript"/>
      <sz val="10"/>
      <color rgb="FF017C64"/>
      <name val="Arial"/>
      <family val="2"/>
    </font>
    <font>
      <sz val="10"/>
      <color rgb="FFFFFFFF"/>
      <name val="Arial"/>
      <family val="2"/>
    </font>
    <font>
      <sz val="8"/>
      <name val="Arial"/>
      <family val="2"/>
    </font>
    <font>
      <u/>
      <sz val="11"/>
      <color theme="10"/>
      <name val="Aptos Narrow"/>
      <family val="2"/>
      <scheme val="minor"/>
    </font>
    <font>
      <b/>
      <vertAlign val="subscript"/>
      <sz val="10"/>
      <color theme="0"/>
      <name val="Arial"/>
      <family val="2"/>
    </font>
    <font>
      <sz val="11"/>
      <name val="Aptos Narrow"/>
      <family val="2"/>
      <scheme val="minor"/>
    </font>
    <font>
      <vertAlign val="superscript"/>
      <sz val="10"/>
      <name val="Arial"/>
      <family val="2"/>
    </font>
    <font>
      <i/>
      <sz val="8"/>
      <name val="Arial"/>
      <family val="2"/>
    </font>
    <font>
      <b/>
      <vertAlign val="superscript"/>
      <sz val="10"/>
      <name val="Arial"/>
      <family val="2"/>
    </font>
    <font>
      <sz val="10"/>
      <color rgb="FF000000"/>
      <name val="Arial"/>
      <family val="2"/>
    </font>
    <font>
      <vertAlign val="superscript"/>
      <sz val="10"/>
      <color rgb="FF000000"/>
      <name val="Arial"/>
      <family val="2"/>
    </font>
    <font>
      <sz val="10"/>
      <color rgb="FFFF0000"/>
      <name val="Arial"/>
      <family val="2"/>
    </font>
    <font>
      <sz val="11"/>
      <color theme="1"/>
      <name val="Arial"/>
      <family val="2"/>
    </font>
    <font>
      <i/>
      <sz val="11"/>
      <color theme="1"/>
      <name val="Aptos Narrow"/>
      <family val="2"/>
      <scheme val="minor"/>
    </font>
    <font>
      <b/>
      <vertAlign val="superscript"/>
      <sz val="11"/>
      <color theme="1"/>
      <name val="Aptos Narrow"/>
      <family val="2"/>
      <scheme val="minor"/>
    </font>
  </fonts>
  <fills count="7">
    <fill>
      <patternFill patternType="none"/>
    </fill>
    <fill>
      <patternFill patternType="gray125"/>
    </fill>
    <fill>
      <patternFill patternType="solid">
        <fgColor rgb="FF017C64"/>
        <bgColor indexed="64"/>
      </patternFill>
    </fill>
    <fill>
      <patternFill patternType="solid">
        <fgColor rgb="FFF2F8F7"/>
        <bgColor indexed="64"/>
      </patternFill>
    </fill>
    <fill>
      <patternFill patternType="solid">
        <fgColor rgb="FF027C64"/>
        <bgColor indexed="64"/>
      </patternFill>
    </fill>
    <fill>
      <patternFill patternType="solid">
        <fgColor rgb="FF017C64"/>
        <bgColor rgb="FF000000"/>
      </patternFill>
    </fill>
    <fill>
      <patternFill patternType="solid">
        <fgColor rgb="FFF2F8F7"/>
        <bgColor rgb="FF000000"/>
      </patternFill>
    </fill>
  </fills>
  <borders count="265">
    <border>
      <left/>
      <right/>
      <top/>
      <bottom/>
      <diagonal/>
    </border>
    <border>
      <left style="thin">
        <color rgb="FFBDDDD7"/>
      </left>
      <right style="thin">
        <color rgb="FFBDDDD7"/>
      </right>
      <top style="thin">
        <color rgb="FFBDDDD7"/>
      </top>
      <bottom/>
      <diagonal/>
    </border>
    <border>
      <left style="thin">
        <color rgb="FFBDDDD7"/>
      </left>
      <right style="thin">
        <color rgb="FFBDDDD7"/>
      </right>
      <top/>
      <bottom style="thin">
        <color rgb="FFBDDDD7"/>
      </bottom>
      <diagonal/>
    </border>
    <border>
      <left style="thin">
        <color rgb="FFBDDDD7"/>
      </left>
      <right style="thin">
        <color rgb="FFBDDDD7"/>
      </right>
      <top style="thin">
        <color rgb="FFBDDDD7"/>
      </top>
      <bottom style="thin">
        <color rgb="FFBDDDD7"/>
      </bottom>
      <diagonal/>
    </border>
    <border>
      <left/>
      <right/>
      <top style="thin">
        <color rgb="FFBDDDD7"/>
      </top>
      <bottom/>
      <diagonal/>
    </border>
    <border>
      <left style="thin">
        <color rgb="FFB3D8D1"/>
      </left>
      <right style="thin">
        <color rgb="FFB3D8D1"/>
      </right>
      <top/>
      <bottom/>
      <diagonal/>
    </border>
    <border>
      <left style="thin">
        <color rgb="FFB3D8D1"/>
      </left>
      <right style="thin">
        <color rgb="FFB3D8D1"/>
      </right>
      <top/>
      <bottom style="thin">
        <color rgb="FFB3D8D1"/>
      </bottom>
      <diagonal/>
    </border>
    <border>
      <left style="thin">
        <color rgb="FFB3D8D1"/>
      </left>
      <right style="thin">
        <color rgb="FFB3D8D1"/>
      </right>
      <top style="thin">
        <color rgb="FFB3D8D1"/>
      </top>
      <bottom style="thin">
        <color rgb="FFB3D8D1"/>
      </bottom>
      <diagonal/>
    </border>
    <border>
      <left style="thin">
        <color rgb="FFB3D8D1"/>
      </left>
      <right style="thin">
        <color rgb="FFB3D8D1"/>
      </right>
      <top style="thin">
        <color rgb="FFB3D8D1"/>
      </top>
      <bottom/>
      <diagonal/>
    </border>
    <border>
      <left style="thin">
        <color rgb="FFB3D8D1"/>
      </left>
      <right style="thin">
        <color rgb="FFB3D8D1"/>
      </right>
      <top style="thin">
        <color rgb="FFB3D8D1"/>
      </top>
      <bottom style="thin">
        <color rgb="FF027C64"/>
      </bottom>
      <diagonal/>
    </border>
    <border>
      <left style="thin">
        <color rgb="FFB3D8D1"/>
      </left>
      <right style="thin">
        <color rgb="FFB3D8D1"/>
      </right>
      <top style="thin">
        <color rgb="FF027C64"/>
      </top>
      <bottom style="thin">
        <color rgb="FFB3D8D1"/>
      </bottom>
      <diagonal/>
    </border>
    <border>
      <left/>
      <right style="thin">
        <color rgb="FFB3D8D1"/>
      </right>
      <top style="thin">
        <color rgb="FFB3D8D1"/>
      </top>
      <bottom style="thin">
        <color rgb="FFB3D8D1"/>
      </bottom>
      <diagonal/>
    </border>
    <border>
      <left/>
      <right/>
      <top style="thin">
        <color rgb="FF000000"/>
      </top>
      <bottom/>
      <diagonal/>
    </border>
    <border>
      <left style="thin">
        <color rgb="FF000000"/>
      </left>
      <right/>
      <top style="thin">
        <color rgb="FF000000"/>
      </top>
      <bottom/>
      <diagonal/>
    </border>
    <border>
      <left/>
      <right style="thin">
        <color rgb="FFB3D8D1"/>
      </right>
      <top style="thin">
        <color rgb="FF000000"/>
      </top>
      <bottom/>
      <diagonal/>
    </border>
    <border>
      <left style="thin">
        <color rgb="FFB3D8D1"/>
      </left>
      <right/>
      <top/>
      <bottom style="thin">
        <color rgb="FFB3D8D1"/>
      </bottom>
      <diagonal/>
    </border>
    <border>
      <left style="thin">
        <color rgb="FFB3D8D1"/>
      </left>
      <right style="thin">
        <color rgb="FFB3D8D1"/>
      </right>
      <top style="thin">
        <color rgb="FF027C64"/>
      </top>
      <bottom/>
      <diagonal/>
    </border>
    <border>
      <left style="thin">
        <color rgb="FFB3D8D1"/>
      </left>
      <right style="thin">
        <color rgb="FFBDDDD7"/>
      </right>
      <top style="thin">
        <color rgb="FF027C64"/>
      </top>
      <bottom/>
      <diagonal/>
    </border>
    <border>
      <left style="thin">
        <color rgb="FFB3D8D1"/>
      </left>
      <right style="thin">
        <color rgb="FFBDDDD7"/>
      </right>
      <top/>
      <bottom style="thin">
        <color rgb="FFB3D8D1"/>
      </bottom>
      <diagonal/>
    </border>
    <border>
      <left style="thin">
        <color rgb="FFB3D8D1"/>
      </left>
      <right style="thin">
        <color rgb="FFBDDDD7"/>
      </right>
      <top style="thin">
        <color rgb="FFB3D8D1"/>
      </top>
      <bottom style="thin">
        <color rgb="FFB3D8D1"/>
      </bottom>
      <diagonal/>
    </border>
    <border>
      <left style="thin">
        <color rgb="FFB3D8D1"/>
      </left>
      <right/>
      <top style="thin">
        <color rgb="FFB3D8D1"/>
      </top>
      <bottom style="thin">
        <color rgb="FFB3D8D1"/>
      </bottom>
      <diagonal/>
    </border>
    <border>
      <left style="thin">
        <color rgb="FFBDDDD7"/>
      </left>
      <right/>
      <top style="thin">
        <color rgb="FFBDDDD7"/>
      </top>
      <bottom style="thin">
        <color rgb="FFBDDDD7"/>
      </bottom>
      <diagonal/>
    </border>
    <border>
      <left style="thin">
        <color rgb="FFCEE5E1"/>
      </left>
      <right style="thin">
        <color rgb="FFCEE5E1"/>
      </right>
      <top style="thin">
        <color rgb="FFCEE5E1"/>
      </top>
      <bottom style="thin">
        <color rgb="FFCEE5E1"/>
      </bottom>
      <diagonal/>
    </border>
    <border>
      <left/>
      <right style="dashed">
        <color rgb="FFB3D8D1"/>
      </right>
      <top style="thin">
        <color rgb="FFB3D8D1"/>
      </top>
      <bottom/>
      <diagonal/>
    </border>
    <border>
      <left style="dashed">
        <color rgb="FFB3D8D1"/>
      </left>
      <right style="dashed">
        <color rgb="FFB3D8D1"/>
      </right>
      <top/>
      <bottom/>
      <diagonal/>
    </border>
    <border>
      <left/>
      <right/>
      <top style="thin">
        <color rgb="FF000000"/>
      </top>
      <bottom style="thin">
        <color rgb="FFBDDDD7"/>
      </bottom>
      <diagonal/>
    </border>
    <border>
      <left/>
      <right style="thin">
        <color rgb="FFB3D8D1"/>
      </right>
      <top style="thin">
        <color rgb="FF000000"/>
      </top>
      <bottom style="thin">
        <color rgb="FFBDDDD7"/>
      </bottom>
      <diagonal/>
    </border>
    <border>
      <left style="thin">
        <color rgb="FFB3D8D1"/>
      </left>
      <right style="dashed">
        <color rgb="FFB3D8D1"/>
      </right>
      <top/>
      <bottom/>
      <diagonal/>
    </border>
    <border>
      <left style="thin">
        <color rgb="FFB3D8D1"/>
      </left>
      <right style="dashed">
        <color rgb="FFB3D8D1"/>
      </right>
      <top style="thin">
        <color rgb="FFB3D8D1"/>
      </top>
      <bottom style="thin">
        <color rgb="FFB3D8D1"/>
      </bottom>
      <diagonal/>
    </border>
    <border>
      <left/>
      <right style="dashed">
        <color rgb="FFB3D8D1"/>
      </right>
      <top style="thin">
        <color rgb="FFB3D8D1"/>
      </top>
      <bottom style="thin">
        <color rgb="FF027C64"/>
      </bottom>
      <diagonal/>
    </border>
    <border>
      <left style="thin">
        <color rgb="FFB3D8D1"/>
      </left>
      <right style="dashed">
        <color rgb="FFB3D8D1"/>
      </right>
      <top style="thin">
        <color rgb="FF027C64"/>
      </top>
      <bottom/>
      <diagonal/>
    </border>
    <border>
      <left/>
      <right style="thin">
        <color rgb="FFB3D8D1"/>
      </right>
      <top/>
      <bottom/>
      <diagonal/>
    </border>
    <border>
      <left/>
      <right/>
      <top style="thin">
        <color rgb="FFB3D8D1"/>
      </top>
      <bottom style="thin">
        <color rgb="FF027C64"/>
      </bottom>
      <diagonal/>
    </border>
    <border>
      <left style="thin">
        <color rgb="FFCEE5E1"/>
      </left>
      <right style="thin">
        <color rgb="FFCEE5E1"/>
      </right>
      <top style="thin">
        <color rgb="FFCEE5E1"/>
      </top>
      <bottom/>
      <diagonal/>
    </border>
    <border>
      <left style="thin">
        <color rgb="FFCEE5E1"/>
      </left>
      <right style="thin">
        <color rgb="FFCEE5E1"/>
      </right>
      <top style="thin">
        <color rgb="FF67B0A3"/>
      </top>
      <bottom/>
      <diagonal/>
    </border>
    <border>
      <left style="thin">
        <color rgb="FFCEE5E1"/>
      </left>
      <right style="thin">
        <color rgb="FFCEE5E1"/>
      </right>
      <top style="thin">
        <color rgb="FF67B0A3"/>
      </top>
      <bottom style="thin">
        <color rgb="FFCEE5E1"/>
      </bottom>
      <diagonal/>
    </border>
    <border>
      <left style="thin">
        <color rgb="FFB3D8D1"/>
      </left>
      <right/>
      <top style="thin">
        <color rgb="FFB3D8D1"/>
      </top>
      <bottom/>
      <diagonal/>
    </border>
    <border>
      <left style="thin">
        <color rgb="FFB3D8D1"/>
      </left>
      <right/>
      <top style="thin">
        <color rgb="FF027C64"/>
      </top>
      <bottom/>
      <diagonal/>
    </border>
    <border>
      <left style="thin">
        <color rgb="FFB3D8D1"/>
      </left>
      <right/>
      <top/>
      <bottom/>
      <diagonal/>
    </border>
    <border>
      <left style="thin">
        <color rgb="FFBDDDD7"/>
      </left>
      <right/>
      <top/>
      <bottom/>
      <diagonal/>
    </border>
    <border>
      <left style="thin">
        <color rgb="FFB3D8D1"/>
      </left>
      <right style="thin">
        <color rgb="FFBDDDD7"/>
      </right>
      <top style="thin">
        <color rgb="FF027C64"/>
      </top>
      <bottom style="thin">
        <color rgb="FFBDDDD7"/>
      </bottom>
      <diagonal/>
    </border>
    <border>
      <left style="thin">
        <color rgb="FFBDDDD7"/>
      </left>
      <right/>
      <top style="thin">
        <color rgb="FFBDDDD7"/>
      </top>
      <bottom/>
      <diagonal/>
    </border>
    <border>
      <left/>
      <right/>
      <top style="thin">
        <color rgb="FF67B0A3"/>
      </top>
      <bottom style="thin">
        <color rgb="FFBDDDD7"/>
      </bottom>
      <diagonal/>
    </border>
    <border>
      <left style="thin">
        <color rgb="FFCEE5E1"/>
      </left>
      <right style="thin">
        <color rgb="FFBDDDD7"/>
      </right>
      <top style="thin">
        <color rgb="FFCEE5E1"/>
      </top>
      <bottom style="thin">
        <color rgb="FFCEE5E1"/>
      </bottom>
      <diagonal/>
    </border>
    <border>
      <left/>
      <right style="thin">
        <color rgb="FFBDDDD7"/>
      </right>
      <top style="thin">
        <color rgb="FF67B0A3"/>
      </top>
      <bottom style="thin">
        <color rgb="FFBDDDD7"/>
      </bottom>
      <diagonal/>
    </border>
    <border>
      <left style="thin">
        <color rgb="FFB3D8D1"/>
      </left>
      <right style="thin">
        <color rgb="FFBDDDD7"/>
      </right>
      <top style="thin">
        <color rgb="FF027C64"/>
      </top>
      <bottom style="thin">
        <color rgb="FFB3D8D1"/>
      </bottom>
      <diagonal/>
    </border>
    <border>
      <left style="dashed">
        <color rgb="FFB3D8D1"/>
      </left>
      <right style="thin">
        <color rgb="FFBDDDD7"/>
      </right>
      <top style="thin">
        <color rgb="FFB3D8D1"/>
      </top>
      <bottom/>
      <diagonal/>
    </border>
    <border>
      <left/>
      <right style="thin">
        <color rgb="FFF2F8F7"/>
      </right>
      <top/>
      <bottom style="thin">
        <color rgb="FFF2F8F7"/>
      </bottom>
      <diagonal/>
    </border>
    <border>
      <left style="thin">
        <color rgb="FFF2F8F7"/>
      </left>
      <right style="thin">
        <color rgb="FFF2F8F7"/>
      </right>
      <top/>
      <bottom style="thin">
        <color rgb="FFF2F8F7"/>
      </bottom>
      <diagonal/>
    </border>
    <border>
      <left style="thin">
        <color rgb="FFB3D8D1"/>
      </left>
      <right style="thin">
        <color rgb="FFB3D8D1"/>
      </right>
      <top style="thin">
        <color rgb="FF017C64"/>
      </top>
      <bottom style="thin">
        <color rgb="FFB3D8D1"/>
      </bottom>
      <diagonal/>
    </border>
    <border>
      <left style="thin">
        <color rgb="FFB3D8D1"/>
      </left>
      <right style="thin">
        <color rgb="FFB3D8D1"/>
      </right>
      <top style="thin">
        <color rgb="FFB3D8D1"/>
      </top>
      <bottom style="thin">
        <color rgb="FF017C64"/>
      </bottom>
      <diagonal/>
    </border>
    <border>
      <left style="thin">
        <color rgb="FFB3D8D1"/>
      </left>
      <right style="thin">
        <color rgb="FFB3D8D1"/>
      </right>
      <top style="thin">
        <color rgb="FF017C64"/>
      </top>
      <bottom/>
      <diagonal/>
    </border>
    <border>
      <left/>
      <right/>
      <top style="thin">
        <color rgb="FF017C64"/>
      </top>
      <bottom style="thin">
        <color rgb="FFB3D8D1"/>
      </bottom>
      <diagonal/>
    </border>
    <border>
      <left/>
      <right style="thin">
        <color rgb="FFB3D8D1"/>
      </right>
      <top style="thin">
        <color rgb="FF017C64"/>
      </top>
      <bottom style="thin">
        <color rgb="FFB3D8D1"/>
      </bottom>
      <diagonal/>
    </border>
    <border>
      <left/>
      <right/>
      <top style="thin">
        <color rgb="FF017C64"/>
      </top>
      <bottom style="thin">
        <color rgb="FF017C64"/>
      </bottom>
      <diagonal/>
    </border>
    <border>
      <left/>
      <right style="thin">
        <color rgb="FFB3D8D1"/>
      </right>
      <top style="thin">
        <color rgb="FF017C64"/>
      </top>
      <bottom style="thin">
        <color rgb="FF017C64"/>
      </bottom>
      <diagonal/>
    </border>
    <border>
      <left style="thin">
        <color rgb="FFB3D8D1"/>
      </left>
      <right style="thin">
        <color rgb="FFB3D8D1"/>
      </right>
      <top style="thin">
        <color rgb="FF017C64"/>
      </top>
      <bottom style="thin">
        <color rgb="FF017C64"/>
      </bottom>
      <diagonal/>
    </border>
    <border>
      <left/>
      <right style="thin">
        <color rgb="FFB3D8D1"/>
      </right>
      <top style="thin">
        <color rgb="FF027C64"/>
      </top>
      <bottom style="thin">
        <color rgb="FFB3D8D1"/>
      </bottom>
      <diagonal/>
    </border>
    <border>
      <left/>
      <right style="thin">
        <color rgb="FFB3D8D1"/>
      </right>
      <top style="thin">
        <color rgb="FF027C64"/>
      </top>
      <bottom/>
      <diagonal/>
    </border>
    <border>
      <left/>
      <right/>
      <top style="thin">
        <color rgb="FFB3D8D1"/>
      </top>
      <bottom/>
      <diagonal/>
    </border>
    <border>
      <left style="medium">
        <color rgb="FF017C64"/>
      </left>
      <right/>
      <top style="medium">
        <color rgb="FF017C64"/>
      </top>
      <bottom/>
      <diagonal/>
    </border>
    <border>
      <left style="thin">
        <color rgb="FFB3D8D1"/>
      </left>
      <right/>
      <top style="medium">
        <color rgb="FF017C64"/>
      </top>
      <bottom/>
      <diagonal/>
    </border>
    <border>
      <left style="thin">
        <color rgb="FFB3D8D1"/>
      </left>
      <right style="medium">
        <color rgb="FF017C64"/>
      </right>
      <top style="medium">
        <color rgb="FF017C64"/>
      </top>
      <bottom/>
      <diagonal/>
    </border>
    <border>
      <left style="medium">
        <color rgb="FF017C64"/>
      </left>
      <right style="thin">
        <color rgb="FFB3D8D1"/>
      </right>
      <top/>
      <bottom/>
      <diagonal/>
    </border>
    <border>
      <left style="thin">
        <color rgb="FFB3D8D1"/>
      </left>
      <right style="medium">
        <color rgb="FF017C64"/>
      </right>
      <top style="thin">
        <color rgb="FFB3D8D1"/>
      </top>
      <bottom style="thin">
        <color rgb="FFB3D8D1"/>
      </bottom>
      <diagonal/>
    </border>
    <border>
      <left style="medium">
        <color rgb="FF017C64"/>
      </left>
      <right style="thin">
        <color rgb="FFB3D8D1"/>
      </right>
      <top style="thin">
        <color rgb="FFB3D8D1"/>
      </top>
      <bottom style="thin">
        <color rgb="FFB3D8D1"/>
      </bottom>
      <diagonal/>
    </border>
    <border>
      <left style="thin">
        <color rgb="FFBDDDD7"/>
      </left>
      <right style="medium">
        <color rgb="FF017C64"/>
      </right>
      <top style="thin">
        <color rgb="FFBDDDD7"/>
      </top>
      <bottom style="thin">
        <color rgb="FFBDDDD7"/>
      </bottom>
      <diagonal/>
    </border>
    <border>
      <left style="medium">
        <color rgb="FF017C64"/>
      </left>
      <right style="thin">
        <color rgb="FFB3D8D1"/>
      </right>
      <top style="thin">
        <color rgb="FFB3D8D1"/>
      </top>
      <bottom/>
      <diagonal/>
    </border>
    <border>
      <left style="medium">
        <color rgb="FF017C64"/>
      </left>
      <right style="thin">
        <color rgb="FFB3D8D1"/>
      </right>
      <top style="thin">
        <color rgb="FFB3D8D1"/>
      </top>
      <bottom style="medium">
        <color rgb="FF017C64"/>
      </bottom>
      <diagonal/>
    </border>
    <border>
      <left style="thin">
        <color rgb="FFB3D8D1"/>
      </left>
      <right style="thin">
        <color rgb="FFB3D8D1"/>
      </right>
      <top style="thin">
        <color rgb="FFB3D8D1"/>
      </top>
      <bottom style="medium">
        <color rgb="FF017C64"/>
      </bottom>
      <diagonal/>
    </border>
    <border>
      <left style="thin">
        <color rgb="FFBDDDD7"/>
      </left>
      <right style="thin">
        <color rgb="FFBDDDD7"/>
      </right>
      <top style="thin">
        <color rgb="FFBDDDD7"/>
      </top>
      <bottom style="medium">
        <color rgb="FF017C64"/>
      </bottom>
      <diagonal/>
    </border>
    <border>
      <left style="thin">
        <color rgb="FFB3D8D1"/>
      </left>
      <right style="medium">
        <color rgb="FF017C64"/>
      </right>
      <top style="thin">
        <color rgb="FFB3D8D1"/>
      </top>
      <bottom style="medium">
        <color rgb="FF017C64"/>
      </bottom>
      <diagonal/>
    </border>
    <border>
      <left style="thin">
        <color rgb="FFBDDDD7"/>
      </left>
      <right style="medium">
        <color rgb="FF017C64"/>
      </right>
      <top style="thin">
        <color rgb="FFBDDDD7"/>
      </top>
      <bottom/>
      <diagonal/>
    </border>
    <border>
      <left style="medium">
        <color rgb="FF017C64"/>
      </left>
      <right style="thin">
        <color rgb="FFB3D8D1"/>
      </right>
      <top style="medium">
        <color rgb="FF017C64"/>
      </top>
      <bottom style="thin">
        <color rgb="FFB3D8D1"/>
      </bottom>
      <diagonal/>
    </border>
    <border>
      <left style="thin">
        <color rgb="FFB3D8D1"/>
      </left>
      <right style="thin">
        <color rgb="FFB3D8D1"/>
      </right>
      <top style="medium">
        <color rgb="FF017C64"/>
      </top>
      <bottom style="thin">
        <color rgb="FFB3D8D1"/>
      </bottom>
      <diagonal/>
    </border>
    <border>
      <left style="thin">
        <color rgb="FFBDDDD7"/>
      </left>
      <right style="thin">
        <color rgb="FFBDDDD7"/>
      </right>
      <top style="medium">
        <color rgb="FF017C64"/>
      </top>
      <bottom style="thin">
        <color rgb="FFBDDDD7"/>
      </bottom>
      <diagonal/>
    </border>
    <border>
      <left style="thin">
        <color rgb="FFB3D8D1"/>
      </left>
      <right style="medium">
        <color rgb="FF017C64"/>
      </right>
      <top style="medium">
        <color rgb="FF017C64"/>
      </top>
      <bottom style="thin">
        <color rgb="FFB3D8D1"/>
      </bottom>
      <diagonal/>
    </border>
    <border>
      <left style="medium">
        <color rgb="FF017C64"/>
      </left>
      <right style="thin">
        <color rgb="FFBDDDD7"/>
      </right>
      <top style="medium">
        <color rgb="FF017C64"/>
      </top>
      <bottom style="thin">
        <color rgb="FFBDDDD7"/>
      </bottom>
      <diagonal/>
    </border>
    <border>
      <left style="thin">
        <color rgb="FFBDDDD7"/>
      </left>
      <right style="medium">
        <color rgb="FF017C64"/>
      </right>
      <top style="medium">
        <color rgb="FF017C64"/>
      </top>
      <bottom style="thin">
        <color rgb="FFBDDDD7"/>
      </bottom>
      <diagonal/>
    </border>
    <border>
      <left style="medium">
        <color rgb="FF017C64"/>
      </left>
      <right style="thin">
        <color rgb="FFBDDDD7"/>
      </right>
      <top style="thin">
        <color rgb="FFBDDDD7"/>
      </top>
      <bottom style="thin">
        <color rgb="FFBDDDD7"/>
      </bottom>
      <diagonal/>
    </border>
    <border>
      <left style="medium">
        <color rgb="FF017C64"/>
      </left>
      <right style="thin">
        <color rgb="FFB3D8D1"/>
      </right>
      <top style="thin">
        <color rgb="FF027C64"/>
      </top>
      <bottom style="medium">
        <color rgb="FF017C64"/>
      </bottom>
      <diagonal/>
    </border>
    <border>
      <left style="thin">
        <color rgb="FFB3D8D1"/>
      </left>
      <right style="thin">
        <color rgb="FFB3D8D1"/>
      </right>
      <top style="thin">
        <color rgb="FF027C64"/>
      </top>
      <bottom style="medium">
        <color rgb="FF017C64"/>
      </bottom>
      <diagonal/>
    </border>
    <border>
      <left style="thin">
        <color rgb="FFB3D8D1"/>
      </left>
      <right style="medium">
        <color rgb="FF017C64"/>
      </right>
      <top style="thin">
        <color rgb="FF027C64"/>
      </top>
      <bottom style="medium">
        <color rgb="FF017C64"/>
      </bottom>
      <diagonal/>
    </border>
    <border>
      <left style="medium">
        <color rgb="FF017C64"/>
      </left>
      <right style="thin">
        <color rgb="FFBDDDD7"/>
      </right>
      <top style="thin">
        <color rgb="FFBDDDD7"/>
      </top>
      <bottom/>
      <diagonal/>
    </border>
    <border>
      <left style="medium">
        <color rgb="FF017C64"/>
      </left>
      <right style="thin">
        <color rgb="FFBDDDD7"/>
      </right>
      <top/>
      <bottom style="thin">
        <color rgb="FFBDDDD7"/>
      </bottom>
      <diagonal/>
    </border>
    <border>
      <left style="medium">
        <color rgb="FF017C64"/>
      </left>
      <right style="thin">
        <color rgb="FFBDDDD7"/>
      </right>
      <top style="thin">
        <color rgb="FFBDDDD7"/>
      </top>
      <bottom style="medium">
        <color rgb="FF017C64"/>
      </bottom>
      <diagonal/>
    </border>
    <border>
      <left style="thin">
        <color rgb="FFBDDDD7"/>
      </left>
      <right style="medium">
        <color rgb="FF017C64"/>
      </right>
      <top style="thin">
        <color rgb="FFBDDDD7"/>
      </top>
      <bottom style="medium">
        <color rgb="FF017C64"/>
      </bottom>
      <diagonal/>
    </border>
    <border>
      <left style="medium">
        <color rgb="FF017C64"/>
      </left>
      <right style="thin">
        <color rgb="FFBDDDD7"/>
      </right>
      <top/>
      <bottom style="medium">
        <color rgb="FF017C64"/>
      </bottom>
      <diagonal/>
    </border>
    <border>
      <left style="medium">
        <color rgb="FF017C64"/>
      </left>
      <right style="thin">
        <color rgb="FFB3D8D1"/>
      </right>
      <top style="thin">
        <color rgb="FF027C64"/>
      </top>
      <bottom/>
      <diagonal/>
    </border>
    <border>
      <left style="thin">
        <color rgb="FFB3D8D1"/>
      </left>
      <right style="medium">
        <color rgb="FF017C64"/>
      </right>
      <top style="thin">
        <color rgb="FF027C64"/>
      </top>
      <bottom/>
      <diagonal/>
    </border>
    <border>
      <left style="medium">
        <color rgb="FF017C64"/>
      </left>
      <right style="thin">
        <color rgb="FFB3D8D1"/>
      </right>
      <top/>
      <bottom style="thin">
        <color rgb="FFB3D8D1"/>
      </bottom>
      <diagonal/>
    </border>
    <border>
      <left style="medium">
        <color rgb="FF017C64"/>
      </left>
      <right style="thin">
        <color rgb="FFB3D8D1"/>
      </right>
      <top style="thin">
        <color rgb="FFB3D8D1"/>
      </top>
      <bottom style="thin">
        <color rgb="FF027C64"/>
      </bottom>
      <diagonal/>
    </border>
    <border>
      <left style="thin">
        <color rgb="FFBDDDD7"/>
      </left>
      <right style="medium">
        <color rgb="FF017C64"/>
      </right>
      <top/>
      <bottom style="thin">
        <color rgb="FFBDDDD7"/>
      </bottom>
      <diagonal/>
    </border>
    <border>
      <left style="thin">
        <color rgb="FFB3D8D1"/>
      </left>
      <right style="medium">
        <color rgb="FF017C64"/>
      </right>
      <top/>
      <bottom style="thin">
        <color rgb="FFB3D8D1"/>
      </bottom>
      <diagonal/>
    </border>
    <border>
      <left/>
      <right style="thin">
        <color rgb="FFBDDDD7"/>
      </right>
      <top style="thin">
        <color rgb="FFBDDDD7"/>
      </top>
      <bottom style="thin">
        <color rgb="FFBDDDD7"/>
      </bottom>
      <diagonal/>
    </border>
    <border>
      <left style="medium">
        <color rgb="FF017C64"/>
      </left>
      <right/>
      <top style="thin">
        <color rgb="FFBDDDD7"/>
      </top>
      <bottom/>
      <diagonal/>
    </border>
    <border>
      <left style="medium">
        <color rgb="FF017C64"/>
      </left>
      <right style="thin">
        <color rgb="FFCEE5E1"/>
      </right>
      <top style="thin">
        <color rgb="FF67B0A3"/>
      </top>
      <bottom style="medium">
        <color rgb="FF017C64"/>
      </bottom>
      <diagonal/>
    </border>
    <border>
      <left/>
      <right style="thin">
        <color rgb="FFBDDDD7"/>
      </right>
      <top style="thin">
        <color rgb="FF67B0A3"/>
      </top>
      <bottom style="medium">
        <color rgb="FF017C64"/>
      </bottom>
      <diagonal/>
    </border>
    <border>
      <left style="thin">
        <color rgb="FFBDDDD7"/>
      </left>
      <right style="thin">
        <color rgb="FFBDDDD7"/>
      </right>
      <top style="thin">
        <color rgb="FF67B0A3"/>
      </top>
      <bottom style="medium">
        <color rgb="FF017C64"/>
      </bottom>
      <diagonal/>
    </border>
    <border>
      <left style="thin">
        <color rgb="FFB3D8D1"/>
      </left>
      <right style="thin">
        <color rgb="FFB3D8D1"/>
      </right>
      <top style="medium">
        <color rgb="FF017C64"/>
      </top>
      <bottom/>
      <diagonal/>
    </border>
    <border>
      <left/>
      <right/>
      <top style="medium">
        <color rgb="FF017C64"/>
      </top>
      <bottom/>
      <diagonal/>
    </border>
    <border>
      <left/>
      <right style="medium">
        <color rgb="FF017C64"/>
      </right>
      <top style="medium">
        <color rgb="FF017C64"/>
      </top>
      <bottom/>
      <diagonal/>
    </border>
    <border>
      <left style="medium">
        <color rgb="FF017C64"/>
      </left>
      <right/>
      <top/>
      <bottom/>
      <diagonal/>
    </border>
    <border>
      <left/>
      <right style="medium">
        <color rgb="FF017C64"/>
      </right>
      <top/>
      <bottom/>
      <diagonal/>
    </border>
    <border>
      <left/>
      <right style="medium">
        <color rgb="FF017C64"/>
      </right>
      <top/>
      <bottom style="medium">
        <color rgb="FF017C64"/>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right style="thin">
        <color theme="0"/>
      </right>
      <top style="medium">
        <color rgb="FF017C64"/>
      </top>
      <bottom style="thin">
        <color theme="0"/>
      </bottom>
      <diagonal/>
    </border>
    <border>
      <left/>
      <right/>
      <top style="medium">
        <color rgb="FF017C64"/>
      </top>
      <bottom style="thin">
        <color theme="0"/>
      </bottom>
      <diagonal/>
    </border>
    <border>
      <left style="thin">
        <color theme="0"/>
      </left>
      <right style="medium">
        <color rgb="FF017C64"/>
      </right>
      <top style="thin">
        <color theme="0"/>
      </top>
      <bottom style="thin">
        <color theme="0"/>
      </bottom>
      <diagonal/>
    </border>
    <border>
      <left style="thin">
        <color theme="0"/>
      </left>
      <right/>
      <top style="thin">
        <color theme="0"/>
      </top>
      <bottom style="thin">
        <color theme="0"/>
      </bottom>
      <diagonal/>
    </border>
    <border>
      <left style="medium">
        <color rgb="FF017C64"/>
      </left>
      <right style="thin">
        <color theme="0"/>
      </right>
      <top style="medium">
        <color rgb="FF017C64"/>
      </top>
      <bottom/>
      <diagonal/>
    </border>
    <border>
      <left style="thin">
        <color rgb="FFBDDDD7"/>
      </left>
      <right style="thin">
        <color rgb="FFBDDDD7"/>
      </right>
      <top style="thin">
        <color theme="0"/>
      </top>
      <bottom style="thin">
        <color rgb="FFBDDDD7"/>
      </bottom>
      <diagonal/>
    </border>
    <border>
      <left style="medium">
        <color rgb="FF017C64"/>
      </left>
      <right style="thin">
        <color rgb="FFBDDDD7"/>
      </right>
      <top style="thin">
        <color theme="0"/>
      </top>
      <bottom style="thin">
        <color rgb="FFBDDDD7"/>
      </bottom>
      <diagonal/>
    </border>
    <border>
      <left style="medium">
        <color rgb="FF017C64"/>
      </left>
      <right style="thin">
        <color theme="0"/>
      </right>
      <top/>
      <bottom/>
      <diagonal/>
    </border>
    <border>
      <left style="medium">
        <color rgb="FF017C64"/>
      </left>
      <right style="dashed">
        <color rgb="FFB3D8D1"/>
      </right>
      <top style="medium">
        <color rgb="FF017C64"/>
      </top>
      <bottom/>
      <diagonal/>
    </border>
    <border>
      <left style="dashed">
        <color rgb="FFB3D8D1"/>
      </left>
      <right style="thin">
        <color rgb="FFB3D8D1"/>
      </right>
      <top style="medium">
        <color rgb="FF017C64"/>
      </top>
      <bottom/>
      <diagonal/>
    </border>
    <border>
      <left style="thin">
        <color rgb="FFB3D8D1"/>
      </left>
      <right style="dashed">
        <color rgb="FFB3D8D1"/>
      </right>
      <top style="medium">
        <color rgb="FF017C64"/>
      </top>
      <bottom/>
      <diagonal/>
    </border>
    <border>
      <left style="dashed">
        <color rgb="FFB3D8D1"/>
      </left>
      <right style="dashed">
        <color rgb="FFB3D8D1"/>
      </right>
      <top style="medium">
        <color rgb="FF017C64"/>
      </top>
      <bottom/>
      <diagonal/>
    </border>
    <border>
      <left style="medium">
        <color rgb="FF017C64"/>
      </left>
      <right style="thin">
        <color rgb="FF017C64"/>
      </right>
      <top style="thin">
        <color rgb="FF67B0A3"/>
      </top>
      <bottom/>
      <diagonal/>
    </border>
    <border>
      <left style="medium">
        <color rgb="FF017C64"/>
      </left>
      <right style="thin">
        <color rgb="FF017C64"/>
      </right>
      <top/>
      <bottom/>
      <diagonal/>
    </border>
    <border>
      <left style="medium">
        <color rgb="FF017C64"/>
      </left>
      <right style="thin">
        <color rgb="FF017C64"/>
      </right>
      <top/>
      <bottom style="thin">
        <color rgb="FF017C64"/>
      </bottom>
      <diagonal/>
    </border>
    <border>
      <left style="thin">
        <color rgb="FFB3D8D1"/>
      </left>
      <right style="medium">
        <color rgb="FF017C64"/>
      </right>
      <top style="thin">
        <color rgb="FFB3D8D1"/>
      </top>
      <bottom style="thin">
        <color rgb="FF017C64"/>
      </bottom>
      <diagonal/>
    </border>
    <border>
      <left style="medium">
        <color rgb="FF017C64"/>
      </left>
      <right style="thin">
        <color rgb="FF017C64"/>
      </right>
      <top style="thin">
        <color rgb="FF017C64"/>
      </top>
      <bottom/>
      <diagonal/>
    </border>
    <border>
      <left style="medium">
        <color rgb="FF017C64"/>
      </left>
      <right style="thin">
        <color rgb="FF017C64"/>
      </right>
      <top/>
      <bottom style="thin">
        <color rgb="FF027C64"/>
      </bottom>
      <diagonal/>
    </border>
    <border>
      <left style="thin">
        <color rgb="FFB3D8D1"/>
      </left>
      <right style="medium">
        <color rgb="FF017C64"/>
      </right>
      <top style="thin">
        <color rgb="FFB3D8D1"/>
      </top>
      <bottom/>
      <diagonal/>
    </border>
    <border>
      <left style="medium">
        <color rgb="FF017C64"/>
      </left>
      <right style="thin">
        <color rgb="FF017C64"/>
      </right>
      <top style="thin">
        <color rgb="FF027C64"/>
      </top>
      <bottom/>
      <diagonal/>
    </border>
    <border>
      <left style="thin">
        <color rgb="FFB3D8D1"/>
      </left>
      <right style="medium">
        <color rgb="FF017C64"/>
      </right>
      <top style="thin">
        <color rgb="FF017C64"/>
      </top>
      <bottom style="thin">
        <color rgb="FFB3D8D1"/>
      </bottom>
      <diagonal/>
    </border>
    <border>
      <left style="medium">
        <color rgb="FF017C64"/>
      </left>
      <right/>
      <top style="thin">
        <color rgb="FF017C64"/>
      </top>
      <bottom style="thin">
        <color rgb="FF017C64"/>
      </bottom>
      <diagonal/>
    </border>
    <border>
      <left style="medium">
        <color rgb="FF017C64"/>
      </left>
      <right/>
      <top style="thin">
        <color rgb="FF017C64"/>
      </top>
      <bottom style="thin">
        <color rgb="FFB3D8D1"/>
      </bottom>
      <diagonal/>
    </border>
    <border>
      <left style="dashed">
        <color rgb="FFB3D8D1"/>
      </left>
      <right style="medium">
        <color rgb="FF017C64"/>
      </right>
      <top style="thin">
        <color rgb="FF027C64"/>
      </top>
      <bottom/>
      <diagonal/>
    </border>
    <border>
      <left style="medium">
        <color rgb="FF017C64"/>
      </left>
      <right/>
      <top style="thin">
        <color rgb="FFB3D8D1"/>
      </top>
      <bottom style="medium">
        <color rgb="FF017C64"/>
      </bottom>
      <diagonal/>
    </border>
    <border>
      <left/>
      <right/>
      <top style="thin">
        <color rgb="FFB3D8D1"/>
      </top>
      <bottom style="medium">
        <color rgb="FF017C64"/>
      </bottom>
      <diagonal/>
    </border>
    <border>
      <left/>
      <right style="dashed">
        <color rgb="FFB3D8D1"/>
      </right>
      <top style="thin">
        <color rgb="FFB3D8D1"/>
      </top>
      <bottom style="medium">
        <color rgb="FF017C64"/>
      </bottom>
      <diagonal/>
    </border>
    <border>
      <left style="dashed">
        <color rgb="FFB3D8D1"/>
      </left>
      <right style="dashed">
        <color rgb="FFB3D8D1"/>
      </right>
      <top style="thin">
        <color rgb="FFB3D8D1"/>
      </top>
      <bottom style="medium">
        <color rgb="FF017C64"/>
      </bottom>
      <diagonal/>
    </border>
    <border>
      <left style="dashed">
        <color rgb="FFB3D8D1"/>
      </left>
      <right/>
      <top/>
      <bottom style="medium">
        <color rgb="FF017C64"/>
      </bottom>
      <diagonal/>
    </border>
    <border>
      <left style="thin">
        <color rgb="FFB3D8D1"/>
      </left>
      <right style="medium">
        <color rgb="FF017C64"/>
      </right>
      <top style="thin">
        <color rgb="FFB3D8D1"/>
      </top>
      <bottom style="thin">
        <color rgb="FF027C64"/>
      </bottom>
      <diagonal/>
    </border>
    <border>
      <left style="medium">
        <color rgb="FF017C64"/>
      </left>
      <right style="thin">
        <color rgb="FFB3D8D1"/>
      </right>
      <top style="thin">
        <color rgb="FF027C64"/>
      </top>
      <bottom style="thin">
        <color rgb="FFB3D8D1"/>
      </bottom>
      <diagonal/>
    </border>
    <border>
      <left style="thin">
        <color rgb="FFB3D8D1"/>
      </left>
      <right style="medium">
        <color rgb="FF017C64"/>
      </right>
      <top style="thin">
        <color rgb="FF027C64"/>
      </top>
      <bottom style="thin">
        <color rgb="FFB3D8D1"/>
      </bottom>
      <diagonal/>
    </border>
    <border>
      <left style="medium">
        <color rgb="FF017C64"/>
      </left>
      <right style="thin">
        <color rgb="FFCEE5E1"/>
      </right>
      <top style="medium">
        <color rgb="FF017C64"/>
      </top>
      <bottom style="thin">
        <color rgb="FFCEE5E1"/>
      </bottom>
      <diagonal/>
    </border>
    <border>
      <left style="thin">
        <color rgb="FFCEE5E1"/>
      </left>
      <right style="thin">
        <color rgb="FFCEE5E1"/>
      </right>
      <top style="medium">
        <color rgb="FF017C64"/>
      </top>
      <bottom style="thin">
        <color rgb="FFCEE5E1"/>
      </bottom>
      <diagonal/>
    </border>
    <border>
      <left style="thin">
        <color rgb="FFCEE5E1"/>
      </left>
      <right style="medium">
        <color rgb="FF017C64"/>
      </right>
      <top style="medium">
        <color rgb="FF017C64"/>
      </top>
      <bottom style="thin">
        <color rgb="FFCEE5E1"/>
      </bottom>
      <diagonal/>
    </border>
    <border>
      <left style="medium">
        <color rgb="FF017C64"/>
      </left>
      <right style="thin">
        <color rgb="FFCEE5E1"/>
      </right>
      <top/>
      <bottom/>
      <diagonal/>
    </border>
    <border>
      <left style="medium">
        <color rgb="FF017C64"/>
      </left>
      <right style="thin">
        <color rgb="FFCEE5E1"/>
      </right>
      <top style="thin">
        <color theme="0"/>
      </top>
      <bottom style="thin">
        <color theme="0"/>
      </bottom>
      <diagonal/>
    </border>
    <border>
      <left style="medium">
        <color rgb="FF017C64"/>
      </left>
      <right style="thin">
        <color rgb="FFCEE5E1"/>
      </right>
      <top/>
      <bottom style="thin">
        <color rgb="FFCEE5E1"/>
      </bottom>
      <diagonal/>
    </border>
    <border>
      <left style="medium">
        <color rgb="FF017C64"/>
      </left>
      <right style="thin">
        <color rgb="FFCEE5E1"/>
      </right>
      <top/>
      <bottom style="medium">
        <color rgb="FF017C64"/>
      </bottom>
      <diagonal/>
    </border>
    <border>
      <left style="medium">
        <color rgb="FF017C64"/>
      </left>
      <right style="thin">
        <color rgb="FFCEE5E1"/>
      </right>
      <top style="thin">
        <color rgb="FFCEE5E1"/>
      </top>
      <bottom style="thin">
        <color rgb="FFCEE5E1"/>
      </bottom>
      <diagonal/>
    </border>
    <border>
      <left style="thin">
        <color rgb="FFCEE5E1"/>
      </left>
      <right style="medium">
        <color rgb="FF017C64"/>
      </right>
      <top style="thin">
        <color rgb="FFCEE5E1"/>
      </top>
      <bottom style="thin">
        <color rgb="FFCEE5E1"/>
      </bottom>
      <diagonal/>
    </border>
    <border>
      <left style="medium">
        <color rgb="FF017C64"/>
      </left>
      <right style="thin">
        <color rgb="FFCEE5E1"/>
      </right>
      <top style="thin">
        <color rgb="FFCEE5E1"/>
      </top>
      <bottom/>
      <diagonal/>
    </border>
    <border>
      <left style="thin">
        <color rgb="FFCEE5E1"/>
      </left>
      <right style="medium">
        <color rgb="FF017C64"/>
      </right>
      <top style="thin">
        <color rgb="FFCEE5E1"/>
      </top>
      <bottom/>
      <diagonal/>
    </border>
    <border>
      <left style="medium">
        <color rgb="FF017C64"/>
      </left>
      <right style="thin">
        <color rgb="FFCEE5E1"/>
      </right>
      <top style="thin">
        <color rgb="FF67B0A3"/>
      </top>
      <bottom/>
      <diagonal/>
    </border>
    <border>
      <left style="thin">
        <color rgb="FFCEE5E1"/>
      </left>
      <right style="medium">
        <color rgb="FF017C64"/>
      </right>
      <top style="thin">
        <color rgb="FF67B0A3"/>
      </top>
      <bottom/>
      <diagonal/>
    </border>
    <border>
      <left style="medium">
        <color rgb="FF017C64"/>
      </left>
      <right style="thin">
        <color rgb="FFCEE5E1"/>
      </right>
      <top style="thin">
        <color rgb="FFCEE5E1"/>
      </top>
      <bottom style="medium">
        <color rgb="FF017C64"/>
      </bottom>
      <diagonal/>
    </border>
    <border>
      <left style="thin">
        <color rgb="FFCEE5E1"/>
      </left>
      <right style="thin">
        <color rgb="FFCEE5E1"/>
      </right>
      <top style="thin">
        <color rgb="FFCEE5E1"/>
      </top>
      <bottom style="medium">
        <color rgb="FF017C64"/>
      </bottom>
      <diagonal/>
    </border>
    <border>
      <left style="thin">
        <color rgb="FFCEE5E1"/>
      </left>
      <right style="medium">
        <color rgb="FF017C64"/>
      </right>
      <top style="thin">
        <color rgb="FFCEE5E1"/>
      </top>
      <bottom style="medium">
        <color rgb="FF017C64"/>
      </bottom>
      <diagonal/>
    </border>
    <border>
      <left style="medium">
        <color rgb="FF017C64"/>
      </left>
      <right style="thin">
        <color rgb="FFCEE5E1"/>
      </right>
      <top style="thin">
        <color rgb="FF67B0A3"/>
      </top>
      <bottom style="thin">
        <color rgb="FFCEE5E1"/>
      </bottom>
      <diagonal/>
    </border>
    <border>
      <left/>
      <right style="medium">
        <color rgb="FF017C64"/>
      </right>
      <top style="thin">
        <color rgb="FF67B0A3"/>
      </top>
      <bottom style="thin">
        <color rgb="FFBDDDD7"/>
      </bottom>
      <diagonal/>
    </border>
    <border>
      <left style="thin">
        <color rgb="FFBDDDD7"/>
      </left>
      <right/>
      <top/>
      <bottom style="medium">
        <color rgb="FF017C64"/>
      </bottom>
      <diagonal/>
    </border>
    <border>
      <left/>
      <right/>
      <top/>
      <bottom style="medium">
        <color rgb="FF017C64"/>
      </bottom>
      <diagonal/>
    </border>
    <border>
      <left style="thin">
        <color rgb="FFB3D8D1"/>
      </left>
      <right/>
      <top/>
      <bottom style="medium">
        <color rgb="FF017C64"/>
      </bottom>
      <diagonal/>
    </border>
    <border>
      <left style="medium">
        <color rgb="FF017C64"/>
      </left>
      <right style="thin">
        <color rgb="FFBDDDD7"/>
      </right>
      <top style="medium">
        <color rgb="FF017C64"/>
      </top>
      <bottom/>
      <diagonal/>
    </border>
    <border>
      <left style="thin">
        <color rgb="FFBDDDD7"/>
      </left>
      <right style="thin">
        <color rgb="FFBDDDD7"/>
      </right>
      <top style="medium">
        <color rgb="FF017C64"/>
      </top>
      <bottom/>
      <diagonal/>
    </border>
    <border>
      <left style="thin">
        <color rgb="FFBDDDD7"/>
      </left>
      <right style="medium">
        <color rgb="FF017C64"/>
      </right>
      <top style="medium">
        <color rgb="FF017C64"/>
      </top>
      <bottom/>
      <diagonal/>
    </border>
    <border>
      <left style="thin">
        <color rgb="FFB3D8D1"/>
      </left>
      <right style="thin">
        <color rgb="FFBDDDD7"/>
      </right>
      <top style="thin">
        <color rgb="FF027C64"/>
      </top>
      <bottom style="medium">
        <color rgb="FF017C64"/>
      </bottom>
      <diagonal/>
    </border>
    <border>
      <left style="thin">
        <color rgb="FFB3D8D1"/>
      </left>
      <right/>
      <top style="thin">
        <color rgb="FFB3D8D1"/>
      </top>
      <bottom style="medium">
        <color rgb="FF017C64"/>
      </bottom>
      <diagonal/>
    </border>
    <border>
      <left style="thin">
        <color rgb="FFCEE5E1"/>
      </left>
      <right style="thin">
        <color rgb="FFBDDDD7"/>
      </right>
      <top style="medium">
        <color rgb="FF017C64"/>
      </top>
      <bottom style="thin">
        <color rgb="FFCEE5E1"/>
      </bottom>
      <diagonal/>
    </border>
    <border>
      <left style="thin">
        <color rgb="FFB3D8D1"/>
      </left>
      <right style="medium">
        <color rgb="FF017C64"/>
      </right>
      <top style="thin">
        <color rgb="FF027C64"/>
      </top>
      <bottom style="thin">
        <color rgb="FFBDDDD7"/>
      </bottom>
      <diagonal/>
    </border>
    <border>
      <left style="thin">
        <color rgb="FFBDDDD7"/>
      </left>
      <right/>
      <top style="thin">
        <color rgb="FFBDDDD7"/>
      </top>
      <bottom style="medium">
        <color rgb="FF017C64"/>
      </bottom>
      <diagonal/>
    </border>
    <border>
      <left style="medium">
        <color rgb="FF017C64"/>
      </left>
      <right style="thin">
        <color rgb="FFB3D8D1"/>
      </right>
      <top style="medium">
        <color rgb="FF017C64"/>
      </top>
      <bottom/>
      <diagonal/>
    </border>
    <border>
      <left style="thin">
        <color rgb="FFB3D8D1"/>
      </left>
      <right/>
      <top style="medium">
        <color rgb="FF017C64"/>
      </top>
      <bottom style="thin">
        <color rgb="FFB3D8D1"/>
      </bottom>
      <diagonal/>
    </border>
    <border>
      <left/>
      <right/>
      <top style="medium">
        <color rgb="FF017C64"/>
      </top>
      <bottom style="thin">
        <color rgb="FFB3D8D1"/>
      </bottom>
      <diagonal/>
    </border>
    <border>
      <left/>
      <right style="thin">
        <color rgb="FFB3D8D1"/>
      </right>
      <top style="medium">
        <color rgb="FF017C64"/>
      </top>
      <bottom style="thin">
        <color rgb="FFB3D8D1"/>
      </bottom>
      <diagonal/>
    </border>
    <border>
      <left style="thin">
        <color rgb="FFB3D8D1"/>
      </left>
      <right style="medium">
        <color rgb="FF017C64"/>
      </right>
      <top/>
      <bottom/>
      <diagonal/>
    </border>
    <border>
      <left style="thin">
        <color rgb="FFBDDDD7"/>
      </left>
      <right/>
      <top style="medium">
        <color rgb="FF017C64"/>
      </top>
      <bottom style="thin">
        <color rgb="FFBDDDD7"/>
      </bottom>
      <diagonal/>
    </border>
    <border>
      <left style="medium">
        <color rgb="FF017C64"/>
      </left>
      <right/>
      <top style="thin">
        <color rgb="FFB3D8D1"/>
      </top>
      <bottom style="thin">
        <color rgb="FFB3D8D1"/>
      </bottom>
      <diagonal/>
    </border>
    <border>
      <left style="medium">
        <color rgb="FF017C64"/>
      </left>
      <right style="thin">
        <color rgb="FFB3D8D1"/>
      </right>
      <top style="thin">
        <color rgb="FF67B0A3"/>
      </top>
      <bottom style="thin">
        <color rgb="FFB3D8D1"/>
      </bottom>
      <diagonal/>
    </border>
    <border>
      <left style="medium">
        <color rgb="FF017C64"/>
      </left>
      <right style="thin">
        <color rgb="FFB3D8D1"/>
      </right>
      <top/>
      <bottom style="thin">
        <color rgb="FF027C64"/>
      </bottom>
      <diagonal/>
    </border>
    <border>
      <left style="thin">
        <color rgb="FFB3D8D1"/>
      </left>
      <right/>
      <top style="thin">
        <color indexed="64"/>
      </top>
      <bottom style="thin">
        <color rgb="FFB3D8D1"/>
      </bottom>
      <diagonal/>
    </border>
    <border>
      <left style="thin">
        <color rgb="FFB3D8D1"/>
      </left>
      <right style="medium">
        <color rgb="FF017C64"/>
      </right>
      <top style="thin">
        <color indexed="64"/>
      </top>
      <bottom style="thin">
        <color rgb="FFB3D8D1"/>
      </bottom>
      <diagonal/>
    </border>
    <border>
      <left style="thin">
        <color rgb="FFCEE5E1"/>
      </left>
      <right style="medium">
        <color rgb="FF017C64"/>
      </right>
      <top style="medium">
        <color rgb="FF017C64"/>
      </top>
      <bottom/>
      <diagonal/>
    </border>
    <border>
      <left style="thin">
        <color rgb="FFCEE5E1"/>
      </left>
      <right style="medium">
        <color rgb="FF017C64"/>
      </right>
      <top/>
      <bottom style="thin">
        <color rgb="FFCEE5E1"/>
      </bottom>
      <diagonal/>
    </border>
    <border>
      <left style="thin">
        <color rgb="FFB3D8D1"/>
      </left>
      <right/>
      <top style="thin">
        <color rgb="FF027C64"/>
      </top>
      <bottom style="medium">
        <color rgb="FF017C64"/>
      </bottom>
      <diagonal/>
    </border>
    <border>
      <left style="medium">
        <color rgb="FF017C64"/>
      </left>
      <right/>
      <top style="medium">
        <color rgb="FF017C64"/>
      </top>
      <bottom style="thin">
        <color rgb="FFB3D8D1"/>
      </bottom>
      <diagonal/>
    </border>
    <border>
      <left/>
      <right style="thin">
        <color rgb="FFBDDDD7"/>
      </right>
      <top/>
      <bottom style="thin">
        <color rgb="FFBDDDD7"/>
      </bottom>
      <diagonal/>
    </border>
    <border>
      <left/>
      <right style="thin">
        <color rgb="FFBDDDD7"/>
      </right>
      <top style="thin">
        <color rgb="FFBDDDD7"/>
      </top>
      <bottom style="medium">
        <color rgb="FF017C64"/>
      </bottom>
      <diagonal/>
    </border>
    <border>
      <left/>
      <right style="medium">
        <color rgb="FF017C64"/>
      </right>
      <top style="thin">
        <color rgb="FFBDDDD7"/>
      </top>
      <bottom style="thin">
        <color rgb="FFBDDDD7"/>
      </bottom>
      <diagonal/>
    </border>
    <border>
      <left style="medium">
        <color rgb="FF017C64"/>
      </left>
      <right/>
      <top style="thin">
        <color rgb="FFBDDDD7"/>
      </top>
      <bottom style="thin">
        <color rgb="FFBDDDD7"/>
      </bottom>
      <diagonal/>
    </border>
    <border>
      <left/>
      <right style="thin">
        <color rgb="FFB3D8D1"/>
      </right>
      <top/>
      <bottom style="thin">
        <color rgb="FFB3D8D1"/>
      </bottom>
      <diagonal/>
    </border>
    <border>
      <left/>
      <right style="thin">
        <color rgb="FFB3D8D1"/>
      </right>
      <top style="thin">
        <color rgb="FFB3D8D1"/>
      </top>
      <bottom style="thin">
        <color rgb="FF027C64"/>
      </bottom>
      <diagonal/>
    </border>
    <border>
      <left/>
      <right/>
      <top style="thin">
        <color rgb="FFBDDDD7"/>
      </top>
      <bottom style="thin">
        <color rgb="FFBDDDD7"/>
      </bottom>
      <diagonal/>
    </border>
    <border>
      <left/>
      <right/>
      <top style="thin">
        <color rgb="FFBDDDD7"/>
      </top>
      <bottom style="medium">
        <color rgb="FF017C64"/>
      </bottom>
      <diagonal/>
    </border>
    <border>
      <left/>
      <right style="thin">
        <color rgb="FFB3D8D1"/>
      </right>
      <top style="thin">
        <color rgb="FFB3D8D1"/>
      </top>
      <bottom/>
      <diagonal/>
    </border>
    <border>
      <left style="thin">
        <color rgb="FFBDDDD7"/>
      </left>
      <right/>
      <top/>
      <bottom style="thin">
        <color rgb="FFBDDDD7"/>
      </bottom>
      <diagonal/>
    </border>
    <border>
      <left/>
      <right/>
      <top/>
      <bottom style="thin">
        <color rgb="FFBDDDD7"/>
      </bottom>
      <diagonal/>
    </border>
    <border>
      <left/>
      <right style="thin">
        <color rgb="FFBDDDD7"/>
      </right>
      <top/>
      <bottom style="medium">
        <color rgb="FF017C64"/>
      </bottom>
      <diagonal/>
    </border>
    <border>
      <left style="medium">
        <color rgb="FF017C64"/>
      </left>
      <right/>
      <top/>
      <bottom style="medium">
        <color rgb="FF017C64"/>
      </bottom>
      <diagonal/>
    </border>
    <border>
      <left style="dashed">
        <color rgb="FFB3D8D1"/>
      </left>
      <right style="medium">
        <color rgb="FF017C64"/>
      </right>
      <top style="medium">
        <color rgb="FF017C64"/>
      </top>
      <bottom style="thin">
        <color rgb="FFB3D8D1"/>
      </bottom>
      <diagonal/>
    </border>
    <border>
      <left style="thin">
        <color rgb="FFBDDDD7"/>
      </left>
      <right style="medium">
        <color rgb="FF017C64"/>
      </right>
      <top/>
      <bottom/>
      <diagonal/>
    </border>
    <border>
      <left/>
      <right style="thin">
        <color rgb="FFBDDDD7"/>
      </right>
      <top/>
      <bottom/>
      <diagonal/>
    </border>
    <border>
      <left style="thin">
        <color rgb="FFA0DAB3"/>
      </left>
      <right style="thin">
        <color rgb="FFBDDDD7"/>
      </right>
      <top style="thin">
        <color rgb="FFBDDDD7"/>
      </top>
      <bottom style="medium">
        <color rgb="FF017C64"/>
      </bottom>
      <diagonal/>
    </border>
    <border>
      <left/>
      <right style="medium">
        <color rgb="FF017C64"/>
      </right>
      <top/>
      <bottom style="thin">
        <color rgb="FFBDDDD7"/>
      </bottom>
      <diagonal/>
    </border>
    <border>
      <left/>
      <right style="medium">
        <color rgb="FF017C64"/>
      </right>
      <top style="thin">
        <color rgb="FFCEE5E1"/>
      </top>
      <bottom style="thin">
        <color rgb="FFCEE5E1"/>
      </bottom>
      <diagonal/>
    </border>
    <border>
      <left style="thin">
        <color rgb="FFCEE5E1"/>
      </left>
      <right/>
      <top style="thin">
        <color rgb="FFCEE5E1"/>
      </top>
      <bottom style="thin">
        <color rgb="FFCEE5E1"/>
      </bottom>
      <diagonal/>
    </border>
    <border>
      <left style="thin">
        <color rgb="FFCEE5E1"/>
      </left>
      <right style="thin">
        <color rgb="FFCEE5E1"/>
      </right>
      <top/>
      <bottom style="thin">
        <color rgb="FFCEE5E1"/>
      </bottom>
      <diagonal/>
    </border>
    <border>
      <left style="thin">
        <color rgb="FFBDDDD7"/>
      </left>
      <right style="medium">
        <color rgb="FF017C64"/>
      </right>
      <top style="thin">
        <color rgb="FFCEE5E1"/>
      </top>
      <bottom style="medium">
        <color rgb="FF017C64"/>
      </bottom>
      <diagonal/>
    </border>
    <border>
      <left style="thin">
        <color rgb="FFBDDDD7"/>
      </left>
      <right style="thin">
        <color rgb="FFBDDDD7"/>
      </right>
      <top style="thin">
        <color rgb="FFCEE5E1"/>
      </top>
      <bottom style="medium">
        <color rgb="FF017C64"/>
      </bottom>
      <diagonal/>
    </border>
    <border>
      <left style="medium">
        <color rgb="FF017C64"/>
      </left>
      <right/>
      <top style="medium">
        <color rgb="FF67B0A3"/>
      </top>
      <bottom/>
      <diagonal/>
    </border>
    <border>
      <left style="medium">
        <color rgb="FF017C64"/>
      </left>
      <right/>
      <top style="thin">
        <color rgb="FF67B0A3"/>
      </top>
      <bottom style="thin">
        <color rgb="FF67B0A3"/>
      </bottom>
      <diagonal/>
    </border>
    <border>
      <left style="dashed">
        <color rgb="FFB3D8D1"/>
      </left>
      <right style="dashed">
        <color rgb="FFB3D8D1"/>
      </right>
      <top style="medium">
        <color rgb="FF67B0A3"/>
      </top>
      <bottom style="thin">
        <color rgb="FFB3D8D1"/>
      </bottom>
      <diagonal/>
    </border>
    <border>
      <left style="dashed">
        <color rgb="FFB3D8D1"/>
      </left>
      <right style="thin">
        <color rgb="FFBDDDD7"/>
      </right>
      <top style="medium">
        <color rgb="FF67B0A3"/>
      </top>
      <bottom style="thin">
        <color rgb="FFB3D8D1"/>
      </bottom>
      <diagonal/>
    </border>
    <border>
      <left style="thin">
        <color rgb="FFBDDDD7"/>
      </left>
      <right style="thin">
        <color rgb="FFBDDDD7"/>
      </right>
      <top style="medium">
        <color rgb="FF67B0A3"/>
      </top>
      <bottom style="thin">
        <color rgb="FFB3D8D1"/>
      </bottom>
      <diagonal/>
    </border>
    <border>
      <left style="thin">
        <color rgb="FFBDDDD7"/>
      </left>
      <right style="thin">
        <color rgb="FFCEE5E1"/>
      </right>
      <top style="medium">
        <color rgb="FF67B0A3"/>
      </top>
      <bottom style="thin">
        <color rgb="FFBDDDD7"/>
      </bottom>
      <diagonal/>
    </border>
    <border>
      <left style="thin">
        <color rgb="FFBDDDD7"/>
      </left>
      <right style="thin">
        <color rgb="FFBDDDD7"/>
      </right>
      <top style="thin">
        <color rgb="FFBDDDD7"/>
      </top>
      <bottom style="medium">
        <color rgb="FF67B0A3"/>
      </bottom>
      <diagonal/>
    </border>
    <border>
      <left style="thin">
        <color rgb="FFBDDDD7"/>
      </left>
      <right style="medium">
        <color rgb="FF017C64"/>
      </right>
      <top style="thin">
        <color rgb="FFBDDDD7"/>
      </top>
      <bottom style="medium">
        <color rgb="FF67B0A3"/>
      </bottom>
      <diagonal/>
    </border>
    <border>
      <left style="thin">
        <color rgb="FFCEE5E1"/>
      </left>
      <right style="medium">
        <color rgb="FF017C64"/>
      </right>
      <top/>
      <bottom/>
      <diagonal/>
    </border>
    <border>
      <left/>
      <right style="medium">
        <color rgb="FF017C64"/>
      </right>
      <top style="thin">
        <color rgb="FFBDDDD7"/>
      </top>
      <bottom/>
      <diagonal/>
    </border>
    <border>
      <left style="thin">
        <color rgb="FFBDDDD7"/>
      </left>
      <right style="thin">
        <color rgb="FFB3D8D1"/>
      </right>
      <top style="thin">
        <color rgb="FFCEE5E1"/>
      </top>
      <bottom style="medium">
        <color rgb="FF017C64"/>
      </bottom>
      <diagonal/>
    </border>
    <border>
      <left/>
      <right style="thin">
        <color rgb="FFB3D8D1"/>
      </right>
      <top style="thin">
        <color rgb="FFB3D8D1"/>
      </top>
      <bottom style="medium">
        <color rgb="FF017C64"/>
      </bottom>
      <diagonal/>
    </border>
    <border>
      <left style="thin">
        <color rgb="FFB3D8D1"/>
      </left>
      <right style="medium">
        <color rgb="FF017C64"/>
      </right>
      <top style="thin">
        <color rgb="FFBDDDD7"/>
      </top>
      <bottom/>
      <diagonal/>
    </border>
    <border>
      <left style="thin">
        <color rgb="FFB3D8D1"/>
      </left>
      <right style="medium">
        <color rgb="FF017C64"/>
      </right>
      <top style="thin">
        <color rgb="FFBDDDD7"/>
      </top>
      <bottom style="thin">
        <color rgb="FFBDDDD7"/>
      </bottom>
      <diagonal/>
    </border>
    <border>
      <left style="thin">
        <color rgb="FFB3D8D1"/>
      </left>
      <right style="medium">
        <color rgb="FF017C64"/>
      </right>
      <top style="thin">
        <color rgb="FF67B0A3"/>
      </top>
      <bottom style="thin">
        <color rgb="FFBDDDD7"/>
      </bottom>
      <diagonal/>
    </border>
    <border>
      <left style="thin">
        <color rgb="FFCEE5E1"/>
      </left>
      <right style="medium">
        <color rgb="FF017C64"/>
      </right>
      <top style="thin">
        <color rgb="FFB3D8D1"/>
      </top>
      <bottom style="thin">
        <color rgb="FFB3D8D1"/>
      </bottom>
      <diagonal/>
    </border>
    <border>
      <left style="thin">
        <color rgb="FFB3D8D1"/>
      </left>
      <right style="thin">
        <color rgb="FFCEE5E1"/>
      </right>
      <top style="thin">
        <color rgb="FFB3D8D1"/>
      </top>
      <bottom style="thin">
        <color rgb="FFB3D8D1"/>
      </bottom>
      <diagonal/>
    </border>
    <border>
      <left style="thin">
        <color rgb="FFCEE5E1"/>
      </left>
      <right style="thin">
        <color rgb="FFCEE5E1"/>
      </right>
      <top/>
      <bottom/>
      <diagonal/>
    </border>
    <border>
      <left style="thin">
        <color rgb="FFCEE5E1"/>
      </left>
      <right/>
      <top/>
      <bottom/>
      <diagonal/>
    </border>
    <border>
      <left style="thin">
        <color rgb="FFCEE5E1"/>
      </left>
      <right style="thin">
        <color rgb="FFCEE5E1"/>
      </right>
      <top style="thin">
        <color rgb="FFB3D8D1"/>
      </top>
      <bottom/>
      <diagonal/>
    </border>
    <border>
      <left style="thin">
        <color rgb="FFCEE5E1"/>
      </left>
      <right style="thin">
        <color rgb="FFCEE5E1"/>
      </right>
      <top style="thin">
        <color rgb="FFB3D8D1"/>
      </top>
      <bottom style="thin">
        <color rgb="FFB3D8D1"/>
      </bottom>
      <diagonal/>
    </border>
    <border>
      <left style="thin">
        <color rgb="FFCEE5E1"/>
      </left>
      <right/>
      <top style="thin">
        <color rgb="FFB3D8D1"/>
      </top>
      <bottom style="thin">
        <color rgb="FFB3D8D1"/>
      </bottom>
      <diagonal/>
    </border>
    <border>
      <left style="thin">
        <color rgb="FFCEE5E1"/>
      </left>
      <right style="thin">
        <color rgb="FFCEE5E1"/>
      </right>
      <top style="thin">
        <color rgb="FFCEE5E1"/>
      </top>
      <bottom style="thin">
        <color rgb="FFB3D8D1"/>
      </bottom>
      <diagonal/>
    </border>
    <border>
      <left/>
      <right style="medium">
        <color rgb="FF017C64"/>
      </right>
      <top style="thin">
        <color rgb="FFCEE5E1"/>
      </top>
      <bottom style="thin">
        <color rgb="FFB3D8D1"/>
      </bottom>
      <diagonal/>
    </border>
    <border>
      <left/>
      <right style="medium">
        <color rgb="FF017C64"/>
      </right>
      <top style="thin">
        <color rgb="FFB3D8D1"/>
      </top>
      <bottom style="thin">
        <color rgb="FFB3D8D1"/>
      </bottom>
      <diagonal/>
    </border>
    <border>
      <left/>
      <right style="medium">
        <color rgb="FF017C64"/>
      </right>
      <top style="thin">
        <color rgb="FFB3D8D1"/>
      </top>
      <bottom/>
      <diagonal/>
    </border>
    <border>
      <left style="thin">
        <color rgb="FFB3D8D1"/>
      </left>
      <right style="thin">
        <color rgb="FFB3D8D1"/>
      </right>
      <top style="thin">
        <color rgb="FF67B0A3"/>
      </top>
      <bottom style="thin">
        <color rgb="FFBDDDD7"/>
      </bottom>
      <diagonal/>
    </border>
    <border>
      <left style="thin">
        <color rgb="FFB3D8D1"/>
      </left>
      <right style="thin">
        <color rgb="FFB3D8D1"/>
      </right>
      <top style="thin">
        <color rgb="FFCEE5E1"/>
      </top>
      <bottom style="medium">
        <color rgb="FF017C64"/>
      </bottom>
      <diagonal/>
    </border>
    <border>
      <left style="thin">
        <color rgb="FFB3D8D1"/>
      </left>
      <right style="thin">
        <color rgb="FFB3D8D1"/>
      </right>
      <top/>
      <bottom style="medium">
        <color rgb="FF017C64"/>
      </bottom>
      <diagonal/>
    </border>
    <border>
      <left style="thin">
        <color rgb="FFCEE5E1"/>
      </left>
      <right style="medium">
        <color rgb="FF017C64"/>
      </right>
      <top style="thin">
        <color rgb="FFB3D8D1"/>
      </top>
      <bottom style="thin">
        <color rgb="FFCEE5E1"/>
      </bottom>
      <diagonal/>
    </border>
    <border>
      <left style="thin">
        <color rgb="FFCEE5E1"/>
      </left>
      <right style="thin">
        <color rgb="FFB3D8D1"/>
      </right>
      <top style="thin">
        <color rgb="FFB3D8D1"/>
      </top>
      <bottom style="thin">
        <color rgb="FFCEE5E1"/>
      </bottom>
      <diagonal/>
    </border>
    <border>
      <left/>
      <right/>
      <top style="thin">
        <color rgb="FFB3D8D1"/>
      </top>
      <bottom style="thin">
        <color rgb="FFCEE5E1"/>
      </bottom>
      <diagonal/>
    </border>
    <border>
      <left style="thin">
        <color rgb="FFB3D8D1"/>
      </left>
      <right style="thin">
        <color rgb="FFCEE5E1"/>
      </right>
      <top style="thin">
        <color rgb="FFCEE5E1"/>
      </top>
      <bottom style="medium">
        <color rgb="FF017C64"/>
      </bottom>
      <diagonal/>
    </border>
    <border>
      <left style="thin">
        <color rgb="FFCEE5E1"/>
      </left>
      <right style="medium">
        <color rgb="FF017C64"/>
      </right>
      <top style="thin">
        <color rgb="FF67B0A3"/>
      </top>
      <bottom style="thin">
        <color rgb="FFB3D8D1"/>
      </bottom>
      <diagonal/>
    </border>
    <border>
      <left style="thin">
        <color rgb="FFB3D8D1"/>
      </left>
      <right/>
      <top style="thin">
        <color rgb="FF67B0A3"/>
      </top>
      <bottom style="thin">
        <color rgb="FFB3D8D1"/>
      </bottom>
      <diagonal/>
    </border>
    <border>
      <left style="thin">
        <color rgb="FFCEE5E1"/>
      </left>
      <right style="medium">
        <color rgb="FF017C64"/>
      </right>
      <top style="thin">
        <color rgb="FFB3D8D1"/>
      </top>
      <bottom style="thin">
        <color rgb="FF67B0A3"/>
      </bottom>
      <diagonal/>
    </border>
    <border>
      <left/>
      <right style="thin">
        <color rgb="FFCEE5E1"/>
      </right>
      <top style="thin">
        <color rgb="FFB3D8D1"/>
      </top>
      <bottom style="thin">
        <color rgb="FFCEE5E1"/>
      </bottom>
      <diagonal/>
    </border>
    <border>
      <left style="medium">
        <color rgb="FF017C64"/>
      </left>
      <right style="thin">
        <color rgb="FFB3D8D1"/>
      </right>
      <top/>
      <bottom style="medium">
        <color rgb="FF017C64"/>
      </bottom>
      <diagonal/>
    </border>
    <border>
      <left style="thin">
        <color rgb="FFCEE5E1"/>
      </left>
      <right style="thin">
        <color rgb="FFB3D8D1"/>
      </right>
      <top style="thin">
        <color rgb="FFCEE5E1"/>
      </top>
      <bottom style="thin">
        <color rgb="FFCEE5E1"/>
      </bottom>
      <diagonal/>
    </border>
    <border>
      <left style="thin">
        <color rgb="FFB3D8D1"/>
      </left>
      <right style="thin">
        <color rgb="FFB3D8D1"/>
      </right>
      <top style="thin">
        <color rgb="FFCEE5E1"/>
      </top>
      <bottom style="thin">
        <color rgb="FFCEE5E1"/>
      </bottom>
      <diagonal/>
    </border>
    <border>
      <left style="thin">
        <color rgb="FFB3D8D1"/>
      </left>
      <right style="thin">
        <color rgb="FFCEE5E1"/>
      </right>
      <top style="thin">
        <color rgb="FFCEE5E1"/>
      </top>
      <bottom style="thin">
        <color rgb="FFCEE5E1"/>
      </bottom>
      <diagonal/>
    </border>
    <border>
      <left/>
      <right style="medium">
        <color rgb="FF017C64"/>
      </right>
      <top style="thin">
        <color rgb="FFCEE5E1"/>
      </top>
      <bottom/>
      <diagonal/>
    </border>
    <border>
      <left style="thin">
        <color rgb="FFBDDDD7"/>
      </left>
      <right style="thin">
        <color rgb="FFCEE5E1"/>
      </right>
      <top style="thin">
        <color rgb="FFCEE5E1"/>
      </top>
      <bottom/>
      <diagonal/>
    </border>
    <border>
      <left style="thin">
        <color rgb="FFB3D8D1"/>
      </left>
      <right style="thin">
        <color rgb="FFCEE5E1"/>
      </right>
      <top style="thin">
        <color rgb="FFB3D8D1"/>
      </top>
      <bottom style="thin">
        <color rgb="FF67B0A3"/>
      </bottom>
      <diagonal/>
    </border>
    <border>
      <left style="thin">
        <color rgb="FFCEE5E1"/>
      </left>
      <right style="medium">
        <color rgb="FF017C64"/>
      </right>
      <top style="thin">
        <color rgb="FF67B0A3"/>
      </top>
      <bottom style="medium">
        <color rgb="FF017C64"/>
      </bottom>
      <diagonal/>
    </border>
    <border>
      <left/>
      <right/>
      <top style="thin">
        <color rgb="FF67B0A3"/>
      </top>
      <bottom style="medium">
        <color rgb="FF017C64"/>
      </bottom>
      <diagonal/>
    </border>
    <border>
      <left style="medium">
        <color rgb="FF017C64"/>
      </left>
      <right style="thin">
        <color rgb="FFB3D8D1"/>
      </right>
      <top style="thin">
        <color rgb="FFB3D8D1"/>
      </top>
      <bottom style="thin">
        <color rgb="FFBDDDD7"/>
      </bottom>
      <diagonal/>
    </border>
    <border>
      <left style="thin">
        <color rgb="FFB3D8D1"/>
      </left>
      <right style="thin">
        <color rgb="FFB3D8D1"/>
      </right>
      <top style="thin">
        <color rgb="FFB3D8D1"/>
      </top>
      <bottom style="thin">
        <color rgb="FFBDDDD7"/>
      </bottom>
      <diagonal/>
    </border>
    <border>
      <left style="thin">
        <color rgb="FFB3D8D1"/>
      </left>
      <right style="medium">
        <color rgb="FF017C64"/>
      </right>
      <top style="thin">
        <color rgb="FFB3D8D1"/>
      </top>
      <bottom style="thin">
        <color rgb="FFBDDDD7"/>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rgb="FF017C64"/>
      </left>
      <right style="thin">
        <color rgb="FFB3D8D1"/>
      </right>
      <top style="thin">
        <color rgb="FF67B0A3"/>
      </top>
      <bottom/>
      <diagonal/>
    </border>
    <border>
      <left style="thin">
        <color rgb="FFB3D8D1"/>
      </left>
      <right style="thin">
        <color rgb="FFB3D8D1"/>
      </right>
      <top style="thin">
        <color rgb="FF67B0A3"/>
      </top>
      <bottom/>
      <diagonal/>
    </border>
    <border>
      <left style="thin">
        <color rgb="FFB3D8D1"/>
      </left>
      <right style="medium">
        <color rgb="FF017C64"/>
      </right>
      <top style="thin">
        <color rgb="FF67B0A3"/>
      </top>
      <bottom/>
      <diagonal/>
    </border>
    <border>
      <left style="thin">
        <color rgb="FFB3D8D1"/>
      </left>
      <right style="medium">
        <color rgb="FF017C64"/>
      </right>
      <top style="thin">
        <color rgb="FFBDDDD7"/>
      </top>
      <bottom style="thin">
        <color rgb="FFB3D8D1"/>
      </bottom>
      <diagonal/>
    </border>
    <border>
      <left/>
      <right/>
      <top/>
      <bottom style="thin">
        <color rgb="FFB3D8D1"/>
      </bottom>
      <diagonal/>
    </border>
    <border>
      <left/>
      <right/>
      <top style="thin">
        <color rgb="FF027C64"/>
      </top>
      <bottom/>
      <diagonal/>
    </border>
    <border>
      <left/>
      <right/>
      <top style="thin">
        <color rgb="FFB3D8D1"/>
      </top>
      <bottom style="thin">
        <color rgb="FFB3D8D1"/>
      </bottom>
      <diagonal/>
    </border>
  </borders>
  <cellStyleXfs count="4">
    <xf numFmtId="0" fontId="0" fillId="0" borderId="0"/>
    <xf numFmtId="43" fontId="14" fillId="0" borderId="0" applyFont="0" applyFill="0" applyBorder="0" applyAlignment="0" applyProtection="0"/>
    <xf numFmtId="9" fontId="14" fillId="0" borderId="0" applyFont="0" applyFill="0" applyBorder="0" applyAlignment="0" applyProtection="0"/>
    <xf numFmtId="0" fontId="32" fillId="0" borderId="0" applyNumberFormat="0" applyFill="0" applyBorder="0" applyAlignment="0" applyProtection="0"/>
  </cellStyleXfs>
  <cellXfs count="883">
    <xf numFmtId="0" fontId="0" fillId="0" borderId="0" xfId="0"/>
    <xf numFmtId="0" fontId="0" fillId="0" borderId="0" xfId="0" applyAlignment="1">
      <alignment vertical="center"/>
    </xf>
    <xf numFmtId="0" fontId="5" fillId="0" borderId="0" xfId="0" applyFont="1" applyAlignment="1">
      <alignment wrapText="1" readingOrder="1"/>
    </xf>
    <xf numFmtId="0" fontId="0" fillId="0" borderId="0" xfId="0" applyAlignment="1">
      <alignment horizontal="left" vertical="center"/>
    </xf>
    <xf numFmtId="0" fontId="3" fillId="0" borderId="0" xfId="0" applyFont="1"/>
    <xf numFmtId="0" fontId="4" fillId="0" borderId="0" xfId="0" applyFont="1" applyAlignment="1">
      <alignment wrapText="1"/>
    </xf>
    <xf numFmtId="0" fontId="4" fillId="0" borderId="0" xfId="0" applyFont="1"/>
    <xf numFmtId="0" fontId="0" fillId="0" borderId="3" xfId="0" applyBorder="1"/>
    <xf numFmtId="0" fontId="9" fillId="0" borderId="0" xfId="0" applyFont="1" applyAlignment="1">
      <alignment wrapText="1"/>
    </xf>
    <xf numFmtId="0" fontId="1" fillId="0" borderId="0" xfId="0" applyFont="1"/>
    <xf numFmtId="0" fontId="8" fillId="0" borderId="0" xfId="0" applyFont="1"/>
    <xf numFmtId="0" fontId="12" fillId="0" borderId="0" xfId="0" applyFont="1"/>
    <xf numFmtId="0" fontId="15" fillId="0" borderId="0" xfId="0" applyFont="1"/>
    <xf numFmtId="0" fontId="23" fillId="2" borderId="3" xfId="0" applyFont="1" applyFill="1" applyBorder="1"/>
    <xf numFmtId="0" fontId="22" fillId="0" borderId="0" xfId="0" applyFont="1"/>
    <xf numFmtId="0" fontId="25" fillId="0" borderId="13" xfId="0" applyFont="1" applyBorder="1" applyAlignment="1">
      <alignment vertical="center"/>
    </xf>
    <xf numFmtId="0" fontId="0" fillId="0" borderId="47" xfId="0" applyBorder="1"/>
    <xf numFmtId="0" fontId="0" fillId="0" borderId="48" xfId="0" applyBorder="1"/>
    <xf numFmtId="0" fontId="25" fillId="0" borderId="0" xfId="0" applyFont="1" applyAlignment="1">
      <alignment vertical="center"/>
    </xf>
    <xf numFmtId="0" fontId="16" fillId="0" borderId="0" xfId="0" applyFont="1" applyAlignment="1">
      <alignment vertical="center"/>
    </xf>
    <xf numFmtId="0" fontId="19" fillId="4" borderId="22" xfId="0" applyFont="1" applyFill="1" applyBorder="1" applyAlignment="1">
      <alignment horizontal="right" wrapText="1"/>
    </xf>
    <xf numFmtId="0" fontId="19" fillId="4" borderId="22" xfId="0" applyFont="1" applyFill="1" applyBorder="1" applyAlignment="1">
      <alignment horizontal="right"/>
    </xf>
    <xf numFmtId="0" fontId="23" fillId="4" borderId="22" xfId="0" applyFont="1" applyFill="1" applyBorder="1" applyAlignment="1">
      <alignment horizontal="right" wrapText="1"/>
    </xf>
    <xf numFmtId="0" fontId="2" fillId="0" borderId="0" xfId="0" applyFont="1" applyAlignment="1">
      <alignment vertical="top"/>
    </xf>
    <xf numFmtId="0" fontId="19" fillId="4" borderId="5" xfId="0" applyFont="1" applyFill="1" applyBorder="1" applyAlignment="1">
      <alignment horizontal="right" wrapText="1"/>
    </xf>
    <xf numFmtId="0" fontId="23" fillId="4" borderId="5" xfId="0" applyFont="1" applyFill="1" applyBorder="1" applyAlignment="1">
      <alignment horizontal="right" wrapText="1"/>
    </xf>
    <xf numFmtId="3" fontId="25" fillId="3" borderId="16" xfId="0" applyNumberFormat="1" applyFont="1" applyFill="1" applyBorder="1" applyAlignment="1">
      <alignment horizontal="right" wrapText="1"/>
    </xf>
    <xf numFmtId="0" fontId="10" fillId="0" borderId="4" xfId="0" applyFont="1" applyBorder="1" applyAlignment="1">
      <alignment vertical="top"/>
    </xf>
    <xf numFmtId="0" fontId="13" fillId="0" borderId="4" xfId="0" applyFont="1" applyBorder="1" applyAlignment="1">
      <alignment vertical="top"/>
    </xf>
    <xf numFmtId="0" fontId="7" fillId="0" borderId="0" xfId="0" applyFont="1" applyAlignment="1">
      <alignment vertical="center"/>
    </xf>
    <xf numFmtId="0" fontId="11" fillId="0" borderId="0" xfId="0" applyFont="1" applyAlignment="1">
      <alignment vertical="top"/>
    </xf>
    <xf numFmtId="0" fontId="0" fillId="0" borderId="0" xfId="0" applyAlignment="1">
      <alignment wrapText="1"/>
    </xf>
    <xf numFmtId="165" fontId="25" fillId="3" borderId="17" xfId="1" applyNumberFormat="1" applyFont="1" applyFill="1" applyBorder="1" applyAlignment="1">
      <alignment horizontal="right" wrapText="1"/>
    </xf>
    <xf numFmtId="165" fontId="25" fillId="3" borderId="3" xfId="1" applyNumberFormat="1" applyFont="1" applyFill="1" applyBorder="1" applyAlignment="1">
      <alignment horizontal="right" wrapText="1"/>
    </xf>
    <xf numFmtId="165" fontId="25" fillId="3" borderId="16" xfId="1" applyNumberFormat="1" applyFont="1" applyFill="1" applyBorder="1" applyAlignment="1">
      <alignment horizontal="right" wrapText="1"/>
    </xf>
    <xf numFmtId="165" fontId="25" fillId="3" borderId="7" xfId="1" applyNumberFormat="1" applyFont="1" applyFill="1" applyBorder="1" applyAlignment="1">
      <alignment horizontal="right" wrapText="1"/>
    </xf>
    <xf numFmtId="4" fontId="0" fillId="0" borderId="0" xfId="0" applyNumberFormat="1"/>
    <xf numFmtId="3" fontId="25" fillId="3" borderId="22" xfId="0" applyNumberFormat="1" applyFont="1" applyFill="1" applyBorder="1"/>
    <xf numFmtId="165" fontId="25" fillId="3" borderId="10" xfId="1" applyNumberFormat="1" applyFont="1" applyFill="1" applyBorder="1" applyAlignment="1">
      <alignment horizontal="right" vertical="center" wrapText="1"/>
    </xf>
    <xf numFmtId="165" fontId="25" fillId="3" borderId="16" xfId="1" applyNumberFormat="1" applyFont="1" applyFill="1" applyBorder="1" applyAlignment="1">
      <alignment horizontal="right" vertical="center" wrapText="1"/>
    </xf>
    <xf numFmtId="165" fontId="17" fillId="0" borderId="7" xfId="1" applyNumberFormat="1" applyFont="1" applyFill="1" applyBorder="1" applyAlignment="1">
      <alignment horizontal="right" vertical="center" wrapText="1"/>
    </xf>
    <xf numFmtId="165" fontId="24" fillId="3" borderId="15" xfId="1" applyNumberFormat="1" applyFont="1" applyFill="1" applyBorder="1" applyAlignment="1">
      <alignment horizontal="right" vertical="center" wrapText="1"/>
    </xf>
    <xf numFmtId="165" fontId="24" fillId="3" borderId="20" xfId="1" applyNumberFormat="1" applyFont="1" applyFill="1" applyBorder="1" applyAlignment="1">
      <alignment horizontal="right" vertical="center" wrapText="1"/>
    </xf>
    <xf numFmtId="165" fontId="24" fillId="3" borderId="10" xfId="1" applyNumberFormat="1" applyFont="1" applyFill="1" applyBorder="1" applyAlignment="1">
      <alignment horizontal="right"/>
    </xf>
    <xf numFmtId="165" fontId="25" fillId="3" borderId="43" xfId="1" applyNumberFormat="1" applyFont="1" applyFill="1" applyBorder="1" applyAlignment="1">
      <alignment horizontal="right" wrapText="1"/>
    </xf>
    <xf numFmtId="165" fontId="0" fillId="0" borderId="0" xfId="0" applyNumberFormat="1"/>
    <xf numFmtId="165" fontId="17" fillId="0" borderId="8" xfId="1" applyNumberFormat="1" applyFont="1" applyFill="1" applyBorder="1" applyAlignment="1">
      <alignment horizontal="right" vertical="center" wrapText="1"/>
    </xf>
    <xf numFmtId="3" fontId="0" fillId="0" borderId="0" xfId="0" applyNumberFormat="1"/>
    <xf numFmtId="2" fontId="0" fillId="0" borderId="0" xfId="0" applyNumberFormat="1"/>
    <xf numFmtId="0" fontId="32" fillId="0" borderId="0" xfId="3" applyAlignment="1">
      <alignment vertical="center"/>
    </xf>
    <xf numFmtId="1" fontId="0" fillId="0" borderId="0" xfId="0" applyNumberFormat="1"/>
    <xf numFmtId="169" fontId="0" fillId="0" borderId="0" xfId="0" applyNumberFormat="1" applyAlignment="1">
      <alignment vertical="center"/>
    </xf>
    <xf numFmtId="3" fontId="25" fillId="3" borderId="42" xfId="0" applyNumberFormat="1" applyFont="1" applyFill="1" applyBorder="1"/>
    <xf numFmtId="3" fontId="25" fillId="3" borderId="35" xfId="0" applyNumberFormat="1" applyFont="1" applyFill="1" applyBorder="1"/>
    <xf numFmtId="164" fontId="0" fillId="0" borderId="0" xfId="0" applyNumberFormat="1" applyAlignment="1">
      <alignment vertical="center"/>
    </xf>
    <xf numFmtId="166" fontId="25" fillId="3" borderId="20" xfId="0" applyNumberFormat="1" applyFont="1" applyFill="1" applyBorder="1" applyAlignment="1">
      <alignment horizontal="right" wrapText="1"/>
    </xf>
    <xf numFmtId="165" fontId="24" fillId="3" borderId="37" xfId="1" applyNumberFormat="1" applyFont="1" applyFill="1" applyBorder="1" applyAlignment="1">
      <alignment horizontal="right" vertical="center" wrapText="1"/>
    </xf>
    <xf numFmtId="165" fontId="24" fillId="3" borderId="3" xfId="1" applyNumberFormat="1" applyFont="1" applyFill="1" applyBorder="1" applyAlignment="1">
      <alignment horizontal="right" wrapText="1"/>
    </xf>
    <xf numFmtId="165" fontId="17" fillId="0" borderId="1" xfId="1" applyNumberFormat="1" applyFont="1" applyBorder="1"/>
    <xf numFmtId="165" fontId="17" fillId="0" borderId="41" xfId="1" applyNumberFormat="1" applyFont="1" applyBorder="1"/>
    <xf numFmtId="170" fontId="24" fillId="3" borderId="10" xfId="1" applyNumberFormat="1" applyFont="1" applyFill="1" applyBorder="1" applyAlignment="1">
      <alignment horizontal="right" wrapText="1"/>
    </xf>
    <xf numFmtId="165" fontId="25" fillId="3" borderId="51" xfId="1" applyNumberFormat="1" applyFont="1" applyFill="1" applyBorder="1" applyAlignment="1">
      <alignment horizontal="right" wrapText="1"/>
    </xf>
    <xf numFmtId="165" fontId="20" fillId="3" borderId="8" xfId="1" applyNumberFormat="1" applyFont="1" applyFill="1" applyBorder="1" applyAlignment="1">
      <alignment horizontal="right" wrapText="1"/>
    </xf>
    <xf numFmtId="165" fontId="20" fillId="3" borderId="50" xfId="1" applyNumberFormat="1" applyFont="1" applyFill="1" applyBorder="1" applyAlignment="1">
      <alignment horizontal="right" wrapText="1"/>
    </xf>
    <xf numFmtId="0" fontId="34" fillId="0" borderId="0" xfId="0" applyFont="1"/>
    <xf numFmtId="0" fontId="17" fillId="0" borderId="58" xfId="0" applyFont="1" applyBorder="1"/>
    <xf numFmtId="0" fontId="17" fillId="0" borderId="49" xfId="0" applyFont="1" applyBorder="1"/>
    <xf numFmtId="0" fontId="17" fillId="0" borderId="11" xfId="0" applyFont="1" applyBorder="1"/>
    <xf numFmtId="0" fontId="17" fillId="0" borderId="28" xfId="0" applyFont="1" applyBorder="1"/>
    <xf numFmtId="0" fontId="17" fillId="0" borderId="31" xfId="0" applyFont="1" applyBorder="1"/>
    <xf numFmtId="0" fontId="17" fillId="0" borderId="27" xfId="0" applyFont="1" applyBorder="1"/>
    <xf numFmtId="0" fontId="17" fillId="0" borderId="30" xfId="0" applyFont="1" applyBorder="1"/>
    <xf numFmtId="0" fontId="17" fillId="0" borderId="57" xfId="0" applyFont="1" applyBorder="1"/>
    <xf numFmtId="165" fontId="17" fillId="0" borderId="7" xfId="1" applyNumberFormat="1" applyFont="1" applyFill="1" applyBorder="1" applyAlignment="1">
      <alignment horizontal="right" wrapText="1"/>
    </xf>
    <xf numFmtId="165" fontId="17" fillId="0" borderId="49" xfId="1" applyNumberFormat="1" applyFont="1" applyFill="1" applyBorder="1" applyAlignment="1">
      <alignment horizontal="right" wrapText="1"/>
    </xf>
    <xf numFmtId="165" fontId="17" fillId="0" borderId="6" xfId="1" applyNumberFormat="1" applyFont="1" applyFill="1" applyBorder="1" applyAlignment="1">
      <alignment horizontal="right" wrapText="1"/>
    </xf>
    <xf numFmtId="0" fontId="17" fillId="0" borderId="3" xfId="0" applyFont="1" applyBorder="1" applyAlignment="1">
      <alignment vertical="center" wrapText="1"/>
    </xf>
    <xf numFmtId="165" fontId="17" fillId="0" borderId="3" xfId="1" applyNumberFormat="1" applyFont="1" applyBorder="1" applyAlignment="1">
      <alignment horizontal="center" vertical="center" wrapText="1"/>
    </xf>
    <xf numFmtId="0" fontId="17" fillId="0" borderId="24" xfId="0" applyFont="1" applyBorder="1" applyAlignment="1">
      <alignment vertical="center" wrapText="1"/>
    </xf>
    <xf numFmtId="0" fontId="17" fillId="0" borderId="23" xfId="0" applyFont="1" applyBorder="1" applyAlignment="1">
      <alignment vertical="center" wrapText="1"/>
    </xf>
    <xf numFmtId="165" fontId="17" fillId="0" borderId="46" xfId="1" applyNumberFormat="1" applyFont="1" applyBorder="1" applyAlignment="1">
      <alignment horizontal="center" vertical="center" wrapText="1"/>
    </xf>
    <xf numFmtId="165" fontId="17" fillId="0" borderId="3" xfId="1" applyNumberFormat="1" applyFont="1" applyBorder="1" applyAlignment="1">
      <alignment horizontal="right" vertical="center" wrapText="1"/>
    </xf>
    <xf numFmtId="0" fontId="17" fillId="0" borderId="7" xfId="0" applyFont="1" applyBorder="1" applyAlignment="1">
      <alignment horizontal="right" wrapText="1"/>
    </xf>
    <xf numFmtId="0" fontId="17" fillId="0" borderId="3" xfId="0" applyFont="1" applyBorder="1" applyAlignment="1">
      <alignment horizontal="right" vertical="center" wrapText="1"/>
    </xf>
    <xf numFmtId="0" fontId="36" fillId="0" borderId="0" xfId="0" applyFont="1"/>
    <xf numFmtId="3" fontId="17" fillId="0" borderId="3" xfId="0" applyNumberFormat="1" applyFont="1" applyBorder="1" applyAlignment="1">
      <alignment horizontal="right" vertical="center" wrapText="1"/>
    </xf>
    <xf numFmtId="0" fontId="17" fillId="0" borderId="3" xfId="0" applyFont="1" applyBorder="1" applyAlignment="1">
      <alignment horizontal="center" vertical="center" wrapText="1"/>
    </xf>
    <xf numFmtId="1" fontId="17" fillId="0" borderId="7" xfId="0" applyNumberFormat="1" applyFont="1" applyBorder="1" applyAlignment="1">
      <alignment horizontal="right" vertical="center"/>
    </xf>
    <xf numFmtId="2" fontId="17" fillId="0" borderId="7" xfId="0" applyNumberFormat="1" applyFont="1" applyBorder="1" applyAlignment="1">
      <alignment horizontal="right" vertical="center"/>
    </xf>
    <xf numFmtId="3" fontId="17" fillId="0" borderId="22" xfId="0" applyNumberFormat="1" applyFont="1" applyBorder="1"/>
    <xf numFmtId="3" fontId="17" fillId="0" borderId="22" xfId="0" applyNumberFormat="1" applyFont="1" applyBorder="1" applyAlignment="1">
      <alignment horizontal="right"/>
    </xf>
    <xf numFmtId="3" fontId="17" fillId="0" borderId="3" xfId="0" applyNumberFormat="1" applyFont="1" applyBorder="1"/>
    <xf numFmtId="0" fontId="17" fillId="0" borderId="3" xfId="0" applyFont="1" applyBorder="1"/>
    <xf numFmtId="165" fontId="17" fillId="0" borderId="7" xfId="1" applyNumberFormat="1" applyFont="1" applyBorder="1" applyAlignment="1">
      <alignment horizontal="right" vertical="center" wrapText="1"/>
    </xf>
    <xf numFmtId="165" fontId="17" fillId="0" borderId="7" xfId="1" applyNumberFormat="1" applyFont="1" applyFill="1" applyBorder="1" applyAlignment="1">
      <alignment horizontal="right"/>
    </xf>
    <xf numFmtId="3" fontId="17" fillId="0" borderId="7" xfId="0" applyNumberFormat="1" applyFont="1" applyBorder="1" applyAlignment="1">
      <alignment horizontal="right"/>
    </xf>
    <xf numFmtId="0" fontId="17" fillId="0" borderId="7" xfId="0" applyFont="1" applyBorder="1" applyAlignment="1">
      <alignment horizontal="right"/>
    </xf>
    <xf numFmtId="165" fontId="17" fillId="0" borderId="22" xfId="1" applyNumberFormat="1" applyFont="1" applyBorder="1" applyAlignment="1">
      <alignment horizontal="right" wrapText="1"/>
    </xf>
    <xf numFmtId="3" fontId="17" fillId="0" borderId="3" xfId="0" applyNumberFormat="1" applyFont="1" applyBorder="1" applyAlignment="1">
      <alignment horizontal="right"/>
    </xf>
    <xf numFmtId="3" fontId="17" fillId="0" borderId="21" xfId="0" applyNumberFormat="1" applyFont="1" applyBorder="1" applyAlignment="1">
      <alignment horizontal="right"/>
    </xf>
    <xf numFmtId="165" fontId="17" fillId="0" borderId="6" xfId="1" applyNumberFormat="1" applyFont="1" applyFill="1" applyBorder="1" applyAlignment="1">
      <alignment horizontal="right" vertical="center" wrapText="1"/>
    </xf>
    <xf numFmtId="165" fontId="17" fillId="0" borderId="9" xfId="1" applyNumberFormat="1" applyFont="1" applyFill="1" applyBorder="1" applyAlignment="1">
      <alignment horizontal="right" vertical="center" wrapText="1"/>
    </xf>
    <xf numFmtId="165" fontId="17" fillId="0" borderId="6" xfId="1" applyNumberFormat="1" applyFont="1" applyBorder="1" applyAlignment="1">
      <alignment horizontal="right" vertical="center" wrapText="1"/>
    </xf>
    <xf numFmtId="165" fontId="17" fillId="0" borderId="3" xfId="1" applyNumberFormat="1" applyFont="1" applyBorder="1" applyAlignment="1">
      <alignment horizontal="right" wrapText="1"/>
    </xf>
    <xf numFmtId="165" fontId="20" fillId="3" borderId="17" xfId="1" applyNumberFormat="1" applyFont="1" applyFill="1" applyBorder="1" applyAlignment="1">
      <alignment horizontal="right" wrapText="1"/>
    </xf>
    <xf numFmtId="165" fontId="17" fillId="0" borderId="3" xfId="1" applyNumberFormat="1" applyFont="1" applyBorder="1" applyAlignment="1">
      <alignment horizontal="right"/>
    </xf>
    <xf numFmtId="170" fontId="17" fillId="0" borderId="6" xfId="1" applyNumberFormat="1" applyFont="1" applyBorder="1" applyAlignment="1">
      <alignment horizontal="right" wrapText="1"/>
    </xf>
    <xf numFmtId="170" fontId="17" fillId="0" borderId="7" xfId="1" applyNumberFormat="1" applyFont="1" applyBorder="1" applyAlignment="1">
      <alignment horizontal="right" wrapText="1"/>
    </xf>
    <xf numFmtId="165" fontId="17" fillId="0" borderId="7" xfId="1" applyNumberFormat="1" applyFont="1" applyBorder="1" applyAlignment="1">
      <alignment horizontal="right" wrapText="1"/>
    </xf>
    <xf numFmtId="165" fontId="17" fillId="0" borderId="8" xfId="1" applyNumberFormat="1" applyFont="1" applyBorder="1" applyAlignment="1">
      <alignment horizontal="right" wrapText="1"/>
    </xf>
    <xf numFmtId="0" fontId="19" fillId="4" borderId="60" xfId="0" applyFont="1" applyFill="1" applyBorder="1" applyAlignment="1">
      <alignment horizontal="left" vertical="center" wrapText="1"/>
    </xf>
    <xf numFmtId="0" fontId="19" fillId="4" borderId="61" xfId="0" applyFont="1" applyFill="1" applyBorder="1" applyAlignment="1">
      <alignment horizontal="center" vertical="center" wrapText="1"/>
    </xf>
    <xf numFmtId="0" fontId="19" fillId="4" borderId="62" xfId="0" applyFont="1" applyFill="1" applyBorder="1" applyAlignment="1">
      <alignment horizontal="center" vertical="center" wrapText="1"/>
    </xf>
    <xf numFmtId="0" fontId="17" fillId="0" borderId="63" xfId="0" applyFont="1" applyBorder="1" applyAlignment="1">
      <alignment vertical="center"/>
    </xf>
    <xf numFmtId="2" fontId="17" fillId="0" borderId="64" xfId="0" applyNumberFormat="1" applyFont="1" applyBorder="1" applyAlignment="1">
      <alignment horizontal="right" vertical="center"/>
    </xf>
    <xf numFmtId="0" fontId="17" fillId="0" borderId="65" xfId="0" applyFont="1" applyBorder="1" applyAlignment="1">
      <alignment vertical="center"/>
    </xf>
    <xf numFmtId="165" fontId="17" fillId="0" borderId="66" xfId="1" applyNumberFormat="1" applyFont="1" applyBorder="1" applyAlignment="1">
      <alignment horizontal="right" vertical="center" wrapText="1"/>
    </xf>
    <xf numFmtId="0" fontId="17" fillId="0" borderId="67" xfId="0" applyFont="1" applyBorder="1" applyAlignment="1">
      <alignment vertical="center"/>
    </xf>
    <xf numFmtId="0" fontId="17" fillId="0" borderId="68" xfId="0" applyFont="1" applyBorder="1" applyAlignment="1">
      <alignment vertical="center"/>
    </xf>
    <xf numFmtId="165" fontId="17" fillId="0" borderId="69" xfId="1" applyNumberFormat="1" applyFont="1" applyBorder="1" applyAlignment="1">
      <alignment horizontal="right" wrapText="1"/>
    </xf>
    <xf numFmtId="1" fontId="17" fillId="0" borderId="69" xfId="0" applyNumberFormat="1" applyFont="1" applyBorder="1" applyAlignment="1">
      <alignment horizontal="right" vertical="center"/>
    </xf>
    <xf numFmtId="165" fontId="17" fillId="0" borderId="70" xfId="1" applyNumberFormat="1" applyFont="1" applyBorder="1" applyAlignment="1">
      <alignment horizontal="right" vertical="center" wrapText="1"/>
    </xf>
    <xf numFmtId="2" fontId="17" fillId="0" borderId="69" xfId="0" applyNumberFormat="1" applyFont="1" applyBorder="1" applyAlignment="1">
      <alignment horizontal="right" vertical="center"/>
    </xf>
    <xf numFmtId="2" fontId="17" fillId="0" borderId="71" xfId="0" applyNumberFormat="1" applyFont="1" applyBorder="1" applyAlignment="1">
      <alignment horizontal="right" vertical="center"/>
    </xf>
    <xf numFmtId="165" fontId="17" fillId="0" borderId="1" xfId="1" applyNumberFormat="1" applyFont="1" applyBorder="1" applyAlignment="1">
      <alignment horizontal="right" vertical="center" wrapText="1"/>
    </xf>
    <xf numFmtId="165" fontId="17" fillId="0" borderId="72" xfId="1" applyNumberFormat="1" applyFont="1" applyBorder="1" applyAlignment="1">
      <alignment horizontal="right" vertical="center" wrapText="1"/>
    </xf>
    <xf numFmtId="0" fontId="25" fillId="3" borderId="73" xfId="0" applyFont="1" applyFill="1" applyBorder="1" applyAlignment="1">
      <alignment vertical="center"/>
    </xf>
    <xf numFmtId="165" fontId="25" fillId="3" borderId="74" xfId="1" applyNumberFormat="1" applyFont="1" applyFill="1" applyBorder="1" applyAlignment="1">
      <alignment horizontal="right" wrapText="1"/>
    </xf>
    <xf numFmtId="1" fontId="25" fillId="3" borderId="74" xfId="0" applyNumberFormat="1" applyFont="1" applyFill="1" applyBorder="1" applyAlignment="1">
      <alignment horizontal="right" vertical="center"/>
    </xf>
    <xf numFmtId="165" fontId="25" fillId="3" borderId="75" xfId="1" applyNumberFormat="1" applyFont="1" applyFill="1" applyBorder="1" applyAlignment="1">
      <alignment horizontal="right" vertical="center" wrapText="1"/>
    </xf>
    <xf numFmtId="2" fontId="25" fillId="3" borderId="74" xfId="0" applyNumberFormat="1" applyFont="1" applyFill="1" applyBorder="1" applyAlignment="1">
      <alignment horizontal="right" vertical="center"/>
    </xf>
    <xf numFmtId="2" fontId="25" fillId="3" borderId="76" xfId="0" applyNumberFormat="1" applyFont="1" applyFill="1" applyBorder="1" applyAlignment="1">
      <alignment horizontal="right" vertical="center"/>
    </xf>
    <xf numFmtId="165" fontId="20" fillId="0" borderId="16" xfId="1" applyNumberFormat="1" applyFont="1" applyFill="1" applyBorder="1" applyAlignment="1">
      <alignment horizontal="right" wrapText="1"/>
    </xf>
    <xf numFmtId="166" fontId="17" fillId="0" borderId="6" xfId="0" applyNumberFormat="1" applyFont="1" applyBorder="1" applyAlignment="1">
      <alignment horizontal="right" wrapText="1"/>
    </xf>
    <xf numFmtId="167" fontId="17" fillId="0" borderId="6" xfId="0" applyNumberFormat="1" applyFont="1" applyBorder="1" applyAlignment="1">
      <alignment horizontal="right" wrapText="1"/>
    </xf>
    <xf numFmtId="166" fontId="17" fillId="0" borderId="7" xfId="0" applyNumberFormat="1" applyFont="1" applyBorder="1" applyAlignment="1">
      <alignment horizontal="right" wrapText="1"/>
    </xf>
    <xf numFmtId="167" fontId="17" fillId="0" borderId="7" xfId="0" applyNumberFormat="1" applyFont="1" applyBorder="1" applyAlignment="1">
      <alignment horizontal="right" wrapText="1"/>
    </xf>
    <xf numFmtId="166" fontId="17" fillId="0" borderId="9" xfId="0" applyNumberFormat="1" applyFont="1" applyBorder="1" applyAlignment="1">
      <alignment horizontal="right" wrapText="1"/>
    </xf>
    <xf numFmtId="167" fontId="17" fillId="0" borderId="9" xfId="0" applyNumberFormat="1" applyFont="1" applyBorder="1" applyAlignment="1">
      <alignment horizontal="right" wrapText="1"/>
    </xf>
    <xf numFmtId="0" fontId="6" fillId="0" borderId="0" xfId="0" applyFont="1"/>
    <xf numFmtId="0" fontId="17" fillId="2" borderId="77" xfId="0" applyFont="1" applyFill="1" applyBorder="1"/>
    <xf numFmtId="0" fontId="19" fillId="2" borderId="75" xfId="0" applyFont="1" applyFill="1" applyBorder="1" applyAlignment="1">
      <alignment horizontal="center" vertical="center"/>
    </xf>
    <xf numFmtId="0" fontId="19" fillId="2" borderId="75" xfId="0" applyFont="1" applyFill="1" applyBorder="1" applyAlignment="1">
      <alignment horizontal="center" vertical="center" wrapText="1"/>
    </xf>
    <xf numFmtId="0" fontId="19" fillId="2" borderId="78" xfId="0" applyFont="1" applyFill="1" applyBorder="1" applyAlignment="1">
      <alignment horizontal="center" vertical="center" wrapText="1"/>
    </xf>
    <xf numFmtId="0" fontId="17" fillId="0" borderId="79" xfId="0" applyFont="1" applyBorder="1" applyAlignment="1">
      <alignment horizontal="left" wrapText="1"/>
    </xf>
    <xf numFmtId="165" fontId="17" fillId="0" borderId="64" xfId="1" applyNumberFormat="1" applyFont="1" applyFill="1" applyBorder="1" applyAlignment="1">
      <alignment horizontal="right" wrapText="1"/>
    </xf>
    <xf numFmtId="0" fontId="24" fillId="3" borderId="80" xfId="0" applyFont="1" applyFill="1" applyBorder="1" applyAlignment="1">
      <alignment wrapText="1"/>
    </xf>
    <xf numFmtId="165" fontId="24" fillId="3" borderId="81" xfId="1" applyNumberFormat="1" applyFont="1" applyFill="1" applyBorder="1" applyAlignment="1">
      <alignment horizontal="right" wrapText="1"/>
    </xf>
    <xf numFmtId="165" fontId="20" fillId="0" borderId="81" xfId="1" applyNumberFormat="1" applyFont="1" applyFill="1" applyBorder="1" applyAlignment="1">
      <alignment horizontal="right" wrapText="1"/>
    </xf>
    <xf numFmtId="0" fontId="19" fillId="4" borderId="77" xfId="0" applyFont="1" applyFill="1" applyBorder="1" applyAlignment="1">
      <alignment vertical="center"/>
    </xf>
    <xf numFmtId="0" fontId="19" fillId="4" borderId="75" xfId="0" applyFont="1" applyFill="1" applyBorder="1" applyAlignment="1">
      <alignment horizontal="center" vertical="center"/>
    </xf>
    <xf numFmtId="0" fontId="17" fillId="0" borderId="79" xfId="0" applyFont="1" applyBorder="1" applyAlignment="1">
      <alignment horizontal="left" vertical="center" wrapText="1"/>
    </xf>
    <xf numFmtId="0" fontId="17" fillId="0" borderId="85" xfId="0" applyFont="1" applyBorder="1" applyAlignment="1">
      <alignment horizontal="left" vertical="center" wrapText="1"/>
    </xf>
    <xf numFmtId="0" fontId="17" fillId="0" borderId="70" xfId="0" applyFont="1" applyBorder="1" applyAlignment="1">
      <alignment horizontal="center" vertical="center" wrapText="1"/>
    </xf>
    <xf numFmtId="0" fontId="19" fillId="4" borderId="77" xfId="0" applyFont="1" applyFill="1" applyBorder="1" applyAlignment="1">
      <alignment horizontal="left" vertical="center" wrapText="1"/>
    </xf>
    <xf numFmtId="0" fontId="19" fillId="4" borderId="75" xfId="0" applyFont="1" applyFill="1" applyBorder="1" applyAlignment="1">
      <alignment horizontal="center"/>
    </xf>
    <xf numFmtId="0" fontId="7" fillId="0" borderId="0" xfId="0" applyFont="1"/>
    <xf numFmtId="0" fontId="17" fillId="0" borderId="79" xfId="0" applyFont="1" applyBorder="1" applyAlignment="1">
      <alignment wrapText="1"/>
    </xf>
    <xf numFmtId="0" fontId="19" fillId="4" borderId="77" xfId="0" applyFont="1" applyFill="1" applyBorder="1"/>
    <xf numFmtId="0" fontId="19" fillId="4" borderId="77" xfId="0" applyFont="1" applyFill="1" applyBorder="1" applyAlignment="1">
      <alignment vertical="center" wrapText="1"/>
    </xf>
    <xf numFmtId="0" fontId="17" fillId="0" borderId="90" xfId="0" applyFont="1" applyBorder="1" applyAlignment="1">
      <alignment wrapText="1"/>
    </xf>
    <xf numFmtId="0" fontId="17" fillId="0" borderId="64" xfId="0" applyFont="1" applyBorder="1" applyAlignment="1">
      <alignment horizontal="right" wrapText="1"/>
    </xf>
    <xf numFmtId="0" fontId="17" fillId="0" borderId="65" xfId="0" applyFont="1" applyBorder="1" applyAlignment="1">
      <alignment wrapText="1"/>
    </xf>
    <xf numFmtId="0" fontId="17" fillId="0" borderId="91" xfId="0" applyFont="1" applyBorder="1" applyAlignment="1">
      <alignment wrapText="1"/>
    </xf>
    <xf numFmtId="0" fontId="19" fillId="4" borderId="77" xfId="0" applyFont="1" applyFill="1" applyBorder="1" applyAlignment="1">
      <alignment wrapText="1"/>
    </xf>
    <xf numFmtId="0" fontId="18" fillId="0" borderId="90" xfId="0" applyFont="1" applyBorder="1" applyAlignment="1">
      <alignment wrapText="1"/>
    </xf>
    <xf numFmtId="0" fontId="18" fillId="0" borderId="65" xfId="0" applyFont="1" applyBorder="1" applyAlignment="1">
      <alignment wrapText="1"/>
    </xf>
    <xf numFmtId="0" fontId="18" fillId="0" borderId="91" xfId="0" applyFont="1" applyBorder="1" applyAlignment="1">
      <alignment wrapText="1"/>
    </xf>
    <xf numFmtId="0" fontId="0" fillId="0" borderId="94" xfId="0" applyBorder="1"/>
    <xf numFmtId="0" fontId="25" fillId="3" borderId="96" xfId="0" applyFont="1" applyFill="1" applyBorder="1" applyAlignment="1">
      <alignment horizontal="left" vertical="center" wrapText="1"/>
    </xf>
    <xf numFmtId="0" fontId="17" fillId="3" borderId="97" xfId="0" applyFont="1" applyFill="1" applyBorder="1" applyAlignment="1">
      <alignment vertical="center" wrapText="1"/>
    </xf>
    <xf numFmtId="165" fontId="25" fillId="3" borderId="98" xfId="1" applyNumberFormat="1" applyFont="1" applyFill="1" applyBorder="1" applyAlignment="1">
      <alignment horizontal="center" vertical="center" wrapText="1"/>
    </xf>
    <xf numFmtId="0" fontId="19" fillId="2" borderId="60" xfId="0" applyFont="1" applyFill="1" applyBorder="1" applyAlignment="1">
      <alignment vertical="center"/>
    </xf>
    <xf numFmtId="0" fontId="19" fillId="2" borderId="99" xfId="0" applyFont="1" applyFill="1" applyBorder="1" applyAlignment="1">
      <alignment horizontal="right" vertical="center" wrapText="1"/>
    </xf>
    <xf numFmtId="0" fontId="19" fillId="2" borderId="100" xfId="0" applyFont="1" applyFill="1" applyBorder="1" applyAlignment="1">
      <alignment horizontal="right" vertical="center"/>
    </xf>
    <xf numFmtId="0" fontId="17" fillId="0" borderId="102" xfId="0" applyFont="1" applyBorder="1"/>
    <xf numFmtId="0" fontId="25" fillId="3" borderId="80" xfId="0" applyFont="1" applyFill="1" applyBorder="1" applyAlignment="1">
      <alignment wrapText="1"/>
    </xf>
    <xf numFmtId="0" fontId="17" fillId="3" borderId="3" xfId="0" applyFont="1" applyFill="1" applyBorder="1" applyAlignment="1">
      <alignment vertical="center" wrapText="1"/>
    </xf>
    <xf numFmtId="0" fontId="17" fillId="3" borderId="3" xfId="0" applyFont="1" applyFill="1" applyBorder="1" applyAlignment="1">
      <alignment horizontal="center" vertical="center"/>
    </xf>
    <xf numFmtId="0" fontId="17" fillId="0" borderId="3" xfId="0" applyFont="1" applyBorder="1" applyAlignment="1">
      <alignment horizontal="center" vertical="center"/>
    </xf>
    <xf numFmtId="0" fontId="17" fillId="3" borderId="2" xfId="0" applyFont="1" applyFill="1" applyBorder="1" applyAlignment="1">
      <alignment horizontal="center" vertical="center"/>
    </xf>
    <xf numFmtId="0" fontId="19" fillId="2" borderId="107" xfId="0" applyFont="1" applyFill="1" applyBorder="1" applyAlignment="1">
      <alignment horizontal="center" vertical="center"/>
    </xf>
    <xf numFmtId="0" fontId="19" fillId="2" borderId="106" xfId="0" applyFont="1" applyFill="1" applyBorder="1" applyAlignment="1">
      <alignment vertical="center"/>
    </xf>
    <xf numFmtId="0" fontId="19" fillId="2" borderId="105" xfId="0" applyFont="1" applyFill="1" applyBorder="1" applyAlignment="1">
      <alignment vertical="center"/>
    </xf>
    <xf numFmtId="0" fontId="19" fillId="2" borderId="110" xfId="0" applyFont="1" applyFill="1" applyBorder="1" applyAlignment="1">
      <alignment vertical="center"/>
    </xf>
    <xf numFmtId="0" fontId="19" fillId="2" borderId="109" xfId="0" applyFont="1" applyFill="1" applyBorder="1" applyAlignment="1">
      <alignment vertical="center"/>
    </xf>
    <xf numFmtId="0" fontId="17" fillId="3" borderId="92" xfId="0" applyFont="1" applyFill="1" applyBorder="1" applyAlignment="1">
      <alignment horizontal="center" vertical="center"/>
    </xf>
    <xf numFmtId="0" fontId="17" fillId="0" borderId="79" xfId="0" applyFont="1" applyBorder="1" applyAlignment="1">
      <alignment vertical="center" wrapText="1"/>
    </xf>
    <xf numFmtId="0" fontId="17" fillId="0" borderId="66" xfId="0" applyFont="1" applyBorder="1" applyAlignment="1">
      <alignment horizontal="center" vertical="center"/>
    </xf>
    <xf numFmtId="0" fontId="17" fillId="3" borderId="79" xfId="0" applyFont="1" applyFill="1" applyBorder="1" applyAlignment="1">
      <alignment vertical="center" wrapText="1"/>
    </xf>
    <xf numFmtId="0" fontId="17" fillId="3" borderId="66" xfId="0" applyFont="1" applyFill="1" applyBorder="1" applyAlignment="1">
      <alignment horizontal="center" vertical="center"/>
    </xf>
    <xf numFmtId="0" fontId="17" fillId="0" borderId="85" xfId="0" applyFont="1" applyBorder="1" applyAlignment="1">
      <alignment vertical="center" wrapText="1"/>
    </xf>
    <xf numFmtId="0" fontId="17" fillId="0" borderId="70" xfId="0" applyFont="1" applyBorder="1" applyAlignment="1">
      <alignment horizontal="center" vertical="center"/>
    </xf>
    <xf numFmtId="0" fontId="17" fillId="0" borderId="86" xfId="0" applyFont="1" applyBorder="1" applyAlignment="1">
      <alignment horizontal="center" vertical="center"/>
    </xf>
    <xf numFmtId="0" fontId="17" fillId="3" borderId="112" xfId="0" applyFont="1" applyFill="1" applyBorder="1" applyAlignment="1">
      <alignment horizontal="center" vertical="center"/>
    </xf>
    <xf numFmtId="0" fontId="17" fillId="3" borderId="113" xfId="0" applyFont="1" applyFill="1" applyBorder="1" applyAlignment="1">
      <alignment vertical="center" wrapText="1"/>
    </xf>
    <xf numFmtId="0" fontId="19" fillId="4" borderId="115" xfId="0" applyFont="1" applyFill="1" applyBorder="1"/>
    <xf numFmtId="0" fontId="19" fillId="4" borderId="116" xfId="0" applyFont="1" applyFill="1" applyBorder="1"/>
    <xf numFmtId="0" fontId="19" fillId="4" borderId="117" xfId="0" applyFont="1" applyFill="1" applyBorder="1"/>
    <xf numFmtId="0" fontId="19" fillId="4" borderId="118" xfId="0" applyFont="1" applyFill="1" applyBorder="1"/>
    <xf numFmtId="165" fontId="17" fillId="0" borderId="69" xfId="1" applyNumberFormat="1" applyFont="1" applyFill="1" applyBorder="1" applyAlignment="1">
      <alignment horizontal="right" wrapText="1"/>
    </xf>
    <xf numFmtId="165" fontId="17" fillId="0" borderId="71" xfId="1" applyNumberFormat="1" applyFont="1" applyFill="1" applyBorder="1" applyAlignment="1">
      <alignment horizontal="right" wrapText="1"/>
    </xf>
    <xf numFmtId="0" fontId="19" fillId="4" borderId="75" xfId="0" applyFont="1" applyFill="1" applyBorder="1" applyAlignment="1">
      <alignment horizontal="right" vertical="center" wrapText="1"/>
    </xf>
    <xf numFmtId="0" fontId="19" fillId="4" borderId="78" xfId="0" applyFont="1" applyFill="1" applyBorder="1" applyAlignment="1">
      <alignment horizontal="right" vertical="center" wrapText="1"/>
    </xf>
    <xf numFmtId="0" fontId="23" fillId="2" borderId="139" xfId="0" applyFont="1" applyFill="1" applyBorder="1" applyAlignment="1">
      <alignment vertical="center"/>
    </xf>
    <xf numFmtId="0" fontId="23" fillId="2" borderId="140" xfId="0" applyFont="1" applyFill="1" applyBorder="1" applyAlignment="1">
      <alignment horizontal="right" vertical="center"/>
    </xf>
    <xf numFmtId="0" fontId="23" fillId="2" borderId="141" xfId="0" applyFont="1" applyFill="1" applyBorder="1" applyAlignment="1">
      <alignment horizontal="right" vertical="center"/>
    </xf>
    <xf numFmtId="0" fontId="20" fillId="0" borderId="142" xfId="0" applyFont="1" applyBorder="1"/>
    <xf numFmtId="0" fontId="17" fillId="0" borderId="143" xfId="0" applyFont="1" applyBorder="1"/>
    <xf numFmtId="0" fontId="17" fillId="0" borderId="144" xfId="0" applyFont="1" applyBorder="1"/>
    <xf numFmtId="0" fontId="17" fillId="0" borderId="145" xfId="0" applyFont="1" applyBorder="1"/>
    <xf numFmtId="0" fontId="17" fillId="0" borderId="146" xfId="0" applyFont="1" applyBorder="1"/>
    <xf numFmtId="0" fontId="17" fillId="0" borderId="148" xfId="0" applyFont="1" applyBorder="1"/>
    <xf numFmtId="0" fontId="19" fillId="4" borderId="75" xfId="0" applyFont="1" applyFill="1" applyBorder="1" applyAlignment="1">
      <alignment wrapText="1"/>
    </xf>
    <xf numFmtId="0" fontId="19" fillId="4" borderId="78" xfId="0" applyFont="1" applyFill="1" applyBorder="1" applyAlignment="1">
      <alignment wrapText="1"/>
    </xf>
    <xf numFmtId="0" fontId="25" fillId="3" borderId="137" xfId="0" applyFont="1" applyFill="1" applyBorder="1" applyAlignment="1">
      <alignment wrapText="1"/>
    </xf>
    <xf numFmtId="0" fontId="20" fillId="0" borderId="68" xfId="0" applyFont="1" applyBorder="1" applyAlignment="1">
      <alignment wrapText="1"/>
    </xf>
    <xf numFmtId="0" fontId="23" fillId="2" borderId="139" xfId="0" applyFont="1" applyFill="1" applyBorder="1" applyAlignment="1">
      <alignment horizontal="left"/>
    </xf>
    <xf numFmtId="0" fontId="23" fillId="2" borderId="140" xfId="0" applyFont="1" applyFill="1" applyBorder="1" applyAlignment="1">
      <alignment horizontal="right" vertical="center" wrapText="1"/>
    </xf>
    <xf numFmtId="0" fontId="23" fillId="2" borderId="141" xfId="0" applyFont="1" applyFill="1" applyBorder="1" applyAlignment="1">
      <alignment horizontal="right" vertical="center" wrapText="1"/>
    </xf>
    <xf numFmtId="3" fontId="17" fillId="0" borderId="147" xfId="0" applyNumberFormat="1" applyFont="1" applyBorder="1"/>
    <xf numFmtId="0" fontId="17" fillId="0" borderId="146" xfId="0" applyFont="1" applyBorder="1" applyAlignment="1">
      <alignment wrapText="1"/>
    </xf>
    <xf numFmtId="3" fontId="25" fillId="3" borderId="155" xfId="0" applyNumberFormat="1" applyFont="1" applyFill="1" applyBorder="1"/>
    <xf numFmtId="3" fontId="26" fillId="0" borderId="0" xfId="0" applyNumberFormat="1" applyFont="1"/>
    <xf numFmtId="3" fontId="26" fillId="0" borderId="103" xfId="0" applyNumberFormat="1" applyFont="1" applyBorder="1"/>
    <xf numFmtId="3" fontId="17" fillId="0" borderId="70" xfId="0" applyNumberFormat="1" applyFont="1" applyBorder="1"/>
    <xf numFmtId="0" fontId="17" fillId="0" borderId="70" xfId="0" applyFont="1" applyBorder="1"/>
    <xf numFmtId="3" fontId="26" fillId="0" borderId="158" xfId="0" applyNumberFormat="1" applyFont="1" applyBorder="1"/>
    <xf numFmtId="0" fontId="26" fillId="0" borderId="158" xfId="0" applyFont="1" applyBorder="1"/>
    <xf numFmtId="0" fontId="26" fillId="0" borderId="104" xfId="0" applyFont="1" applyBorder="1"/>
    <xf numFmtId="0" fontId="23" fillId="2" borderId="100" xfId="0" applyFont="1" applyFill="1" applyBorder="1" applyAlignment="1">
      <alignment wrapText="1"/>
    </xf>
    <xf numFmtId="0" fontId="23" fillId="2" borderId="101" xfId="0" applyFont="1" applyFill="1" applyBorder="1" applyAlignment="1">
      <alignment wrapText="1"/>
    </xf>
    <xf numFmtId="3" fontId="17" fillId="0" borderId="0" xfId="0" applyNumberFormat="1" applyFont="1"/>
    <xf numFmtId="0" fontId="22" fillId="0" borderId="103" xfId="0" applyFont="1" applyBorder="1"/>
    <xf numFmtId="0" fontId="22" fillId="0" borderId="158" xfId="0" applyFont="1" applyBorder="1"/>
    <xf numFmtId="0" fontId="22" fillId="0" borderId="104" xfId="0" applyFont="1" applyBorder="1"/>
    <xf numFmtId="0" fontId="23" fillId="2" borderId="60" xfId="0" applyFont="1" applyFill="1" applyBorder="1"/>
    <xf numFmtId="0" fontId="23" fillId="2" borderId="100" xfId="0" applyFont="1" applyFill="1" applyBorder="1" applyAlignment="1">
      <alignment horizontal="right" vertical="center" wrapText="1"/>
    </xf>
    <xf numFmtId="0" fontId="23" fillId="2" borderId="100" xfId="0" applyFont="1" applyFill="1" applyBorder="1" applyAlignment="1">
      <alignment horizontal="right" vertical="center"/>
    </xf>
    <xf numFmtId="0" fontId="23" fillId="2" borderId="99" xfId="0" applyFont="1" applyFill="1" applyBorder="1" applyAlignment="1">
      <alignment horizontal="right" vertical="center"/>
    </xf>
    <xf numFmtId="0" fontId="23" fillId="2" borderId="101" xfId="0" applyFont="1" applyFill="1" applyBorder="1" applyAlignment="1">
      <alignment horizontal="right" vertical="center"/>
    </xf>
    <xf numFmtId="0" fontId="17" fillId="0" borderId="68" xfId="0" applyFont="1" applyBorder="1" applyAlignment="1">
      <alignment wrapText="1"/>
    </xf>
    <xf numFmtId="165" fontId="17" fillId="0" borderId="69" xfId="1" applyNumberFormat="1" applyFont="1" applyBorder="1" applyAlignment="1">
      <alignment horizontal="right" vertical="center" wrapText="1"/>
    </xf>
    <xf numFmtId="2" fontId="20" fillId="0" borderId="158" xfId="0" applyNumberFormat="1" applyFont="1" applyBorder="1" applyAlignment="1">
      <alignment vertical="center" wrapText="1"/>
    </xf>
    <xf numFmtId="0" fontId="17" fillId="0" borderId="158" xfId="0" applyFont="1" applyBorder="1" applyAlignment="1">
      <alignment vertical="center" wrapText="1"/>
    </xf>
    <xf numFmtId="0" fontId="17" fillId="0" borderId="104" xfId="0" applyFont="1" applyBorder="1" applyAlignment="1">
      <alignment vertical="center" wrapText="1"/>
    </xf>
    <xf numFmtId="0" fontId="23" fillId="2" borderId="161" xfId="0" applyFont="1" applyFill="1" applyBorder="1" applyAlignment="1">
      <alignment horizontal="right" wrapText="1"/>
    </xf>
    <xf numFmtId="0" fontId="23" fillId="2" borderId="162" xfId="0" applyFont="1" applyFill="1" applyBorder="1" applyAlignment="1">
      <alignment horizontal="right" wrapText="1"/>
    </xf>
    <xf numFmtId="0" fontId="17" fillId="0" borderId="79" xfId="0" applyFont="1" applyBorder="1"/>
    <xf numFmtId="0" fontId="23" fillId="2" borderId="100" xfId="0" applyFont="1" applyFill="1" applyBorder="1" applyAlignment="1">
      <alignment horizontal="right"/>
    </xf>
    <xf numFmtId="0" fontId="23" fillId="2" borderId="101" xfId="0" applyFont="1" applyFill="1" applyBorder="1" applyAlignment="1">
      <alignment horizontal="right"/>
    </xf>
    <xf numFmtId="165" fontId="25" fillId="3" borderId="81" xfId="1" applyNumberFormat="1" applyFont="1" applyFill="1" applyBorder="1" applyAlignment="1">
      <alignment horizontal="right" vertical="center" wrapText="1"/>
    </xf>
    <xf numFmtId="0" fontId="23" fillId="2" borderId="100" xfId="0" applyFont="1" applyFill="1" applyBorder="1" applyAlignment="1">
      <alignment horizontal="right" wrapText="1"/>
    </xf>
    <xf numFmtId="0" fontId="23" fillId="2" borderId="99" xfId="0" applyFont="1" applyFill="1" applyBorder="1" applyAlignment="1">
      <alignment horizontal="right"/>
    </xf>
    <xf numFmtId="0" fontId="17" fillId="0" borderId="65" xfId="0" applyFont="1" applyBorder="1"/>
    <xf numFmtId="0" fontId="24" fillId="3" borderId="137" xfId="0" applyFont="1" applyFill="1" applyBorder="1" applyAlignment="1">
      <alignment horizontal="left"/>
    </xf>
    <xf numFmtId="0" fontId="0" fillId="0" borderId="103" xfId="0" applyBorder="1"/>
    <xf numFmtId="0" fontId="0" fillId="0" borderId="104" xfId="0" applyBorder="1"/>
    <xf numFmtId="0" fontId="24" fillId="3" borderId="80" xfId="0" applyFont="1" applyFill="1" applyBorder="1" applyAlignment="1">
      <alignment horizontal="left"/>
    </xf>
    <xf numFmtId="165" fontId="25" fillId="3" borderId="81" xfId="1" applyNumberFormat="1" applyFont="1" applyFill="1" applyBorder="1" applyAlignment="1">
      <alignment horizontal="right" wrapText="1"/>
    </xf>
    <xf numFmtId="0" fontId="23" fillId="2" borderId="77" xfId="0" applyFont="1" applyFill="1" applyBorder="1" applyAlignment="1">
      <alignment wrapText="1"/>
    </xf>
    <xf numFmtId="0" fontId="23" fillId="2" borderId="75" xfId="0" applyFont="1" applyFill="1" applyBorder="1" applyAlignment="1">
      <alignment wrapText="1"/>
    </xf>
    <xf numFmtId="0" fontId="23" fillId="2" borderId="75" xfId="0" applyFont="1" applyFill="1" applyBorder="1" applyAlignment="1">
      <alignment horizontal="right" wrapText="1"/>
    </xf>
    <xf numFmtId="0" fontId="23" fillId="2" borderId="78" xfId="0" applyFont="1" applyFill="1" applyBorder="1" applyAlignment="1">
      <alignment horizontal="right" wrapText="1"/>
    </xf>
    <xf numFmtId="3" fontId="17" fillId="0" borderId="64" xfId="0" applyNumberFormat="1" applyFont="1" applyBorder="1" applyAlignment="1">
      <alignment horizontal="right"/>
    </xf>
    <xf numFmtId="0" fontId="17" fillId="0" borderId="85" xfId="0" applyFont="1" applyBorder="1"/>
    <xf numFmtId="3" fontId="17" fillId="0" borderId="167" xfId="0" applyNumberFormat="1" applyFont="1" applyBorder="1" applyAlignment="1">
      <alignment horizontal="right"/>
    </xf>
    <xf numFmtId="0" fontId="0" fillId="0" borderId="158" xfId="0" applyBorder="1"/>
    <xf numFmtId="3" fontId="20" fillId="0" borderId="40" xfId="0" applyNumberFormat="1" applyFont="1" applyBorder="1" applyAlignment="1">
      <alignment horizontal="right"/>
    </xf>
    <xf numFmtId="3" fontId="20" fillId="0" borderId="166" xfId="0" applyNumberFormat="1" applyFont="1" applyBorder="1" applyAlignment="1">
      <alignment horizontal="right"/>
    </xf>
    <xf numFmtId="0" fontId="17" fillId="0" borderId="0" xfId="0" applyFont="1" applyAlignment="1">
      <alignment horizontal="right"/>
    </xf>
    <xf numFmtId="3" fontId="17" fillId="0" borderId="0" xfId="0" applyNumberFormat="1" applyFont="1" applyAlignment="1">
      <alignment horizontal="right"/>
    </xf>
    <xf numFmtId="3" fontId="17" fillId="0" borderId="70" xfId="0" applyNumberFormat="1" applyFont="1" applyBorder="1" applyAlignment="1">
      <alignment horizontal="right"/>
    </xf>
    <xf numFmtId="0" fontId="19" fillId="4" borderId="169" xfId="0" applyFont="1" applyFill="1" applyBorder="1" applyAlignment="1">
      <alignment horizontal="right" wrapText="1"/>
    </xf>
    <xf numFmtId="165" fontId="18" fillId="0" borderId="69" xfId="1" applyNumberFormat="1" applyFont="1" applyBorder="1" applyAlignment="1">
      <alignment horizontal="right" vertical="center" wrapText="1"/>
    </xf>
    <xf numFmtId="165" fontId="0" fillId="0" borderId="104" xfId="1" applyNumberFormat="1" applyFont="1" applyBorder="1"/>
    <xf numFmtId="0" fontId="23" fillId="2" borderId="77" xfId="0" applyFont="1" applyFill="1" applyBorder="1"/>
    <xf numFmtId="0" fontId="23" fillId="2" borderId="75" xfId="0" applyFont="1" applyFill="1" applyBorder="1" applyAlignment="1">
      <alignment horizontal="right"/>
    </xf>
    <xf numFmtId="0" fontId="23" fillId="2" borderId="78" xfId="0" applyFont="1" applyFill="1" applyBorder="1" applyAlignment="1">
      <alignment horizontal="right"/>
    </xf>
    <xf numFmtId="0" fontId="17" fillId="0" borderId="79" xfId="0" applyFont="1" applyBorder="1" applyAlignment="1">
      <alignment horizontal="left" vertical="center"/>
    </xf>
    <xf numFmtId="165" fontId="17" fillId="0" borderId="66" xfId="1" applyNumberFormat="1" applyFont="1" applyBorder="1" applyAlignment="1">
      <alignment horizontal="right" wrapText="1"/>
    </xf>
    <xf numFmtId="0" fontId="20" fillId="3" borderId="88" xfId="0" applyFont="1" applyFill="1" applyBorder="1" applyAlignment="1">
      <alignment wrapText="1"/>
    </xf>
    <xf numFmtId="165" fontId="20" fillId="3" borderId="89" xfId="1" applyNumberFormat="1" applyFont="1" applyFill="1" applyBorder="1" applyAlignment="1">
      <alignment horizontal="right" wrapText="1"/>
    </xf>
    <xf numFmtId="165" fontId="17" fillId="0" borderId="72" xfId="1" applyNumberFormat="1" applyFont="1" applyBorder="1"/>
    <xf numFmtId="0" fontId="17" fillId="0" borderId="85" xfId="0" applyFont="1" applyBorder="1" applyAlignment="1">
      <alignment wrapText="1"/>
    </xf>
    <xf numFmtId="165" fontId="17" fillId="0" borderId="70" xfId="1" applyNumberFormat="1" applyFont="1" applyBorder="1" applyAlignment="1">
      <alignment horizontal="right" wrapText="1"/>
    </xf>
    <xf numFmtId="165" fontId="17" fillId="0" borderId="70" xfId="1" applyNumberFormat="1" applyFont="1" applyBorder="1"/>
    <xf numFmtId="165" fontId="17" fillId="0" borderId="167" xfId="1" applyNumberFormat="1" applyFont="1" applyBorder="1"/>
    <xf numFmtId="165" fontId="17" fillId="0" borderId="86" xfId="1" applyNumberFormat="1" applyFont="1" applyBorder="1"/>
    <xf numFmtId="165" fontId="0" fillId="0" borderId="0" xfId="1" applyNumberFormat="1" applyFont="1" applyBorder="1"/>
    <xf numFmtId="165" fontId="0" fillId="0" borderId="103" xfId="1" applyNumberFormat="1" applyFont="1" applyBorder="1"/>
    <xf numFmtId="165" fontId="0" fillId="0" borderId="158" xfId="1" applyNumberFormat="1" applyFont="1" applyBorder="1"/>
    <xf numFmtId="0" fontId="19" fillId="2" borderId="77" xfId="0" applyFont="1" applyFill="1" applyBorder="1" applyAlignment="1">
      <alignment vertical="center"/>
    </xf>
    <xf numFmtId="0" fontId="19" fillId="2" borderId="173" xfId="0" applyFont="1" applyFill="1" applyBorder="1" applyAlignment="1">
      <alignment horizontal="right" vertical="center" wrapText="1"/>
    </xf>
    <xf numFmtId="0" fontId="19" fillId="2" borderId="75" xfId="0" applyFont="1" applyFill="1" applyBorder="1" applyAlignment="1">
      <alignment horizontal="right" vertical="center"/>
    </xf>
    <xf numFmtId="0" fontId="19" fillId="2" borderId="78" xfId="0" applyFont="1" applyFill="1" applyBorder="1" applyAlignment="1">
      <alignment horizontal="right" vertical="center"/>
    </xf>
    <xf numFmtId="0" fontId="20" fillId="3" borderId="80" xfId="0" applyFont="1" applyFill="1" applyBorder="1" applyAlignment="1">
      <alignment wrapText="1"/>
    </xf>
    <xf numFmtId="0" fontId="19" fillId="2" borderId="78" xfId="0" applyFont="1" applyFill="1" applyBorder="1" applyAlignment="1">
      <alignment horizontal="right" vertical="center" wrapText="1"/>
    </xf>
    <xf numFmtId="0" fontId="17" fillId="0" borderId="66" xfId="0" applyFont="1" applyBorder="1" applyAlignment="1">
      <alignment horizontal="right" wrapText="1"/>
    </xf>
    <xf numFmtId="0" fontId="23" fillId="4" borderId="168" xfId="0" applyFont="1" applyFill="1" applyBorder="1"/>
    <xf numFmtId="0" fontId="19" fillId="4" borderId="99" xfId="0" applyFont="1" applyFill="1" applyBorder="1" applyAlignment="1">
      <alignment horizontal="right" wrapText="1"/>
    </xf>
    <xf numFmtId="0" fontId="19" fillId="4" borderId="62" xfId="0" applyFont="1" applyFill="1" applyBorder="1" applyAlignment="1">
      <alignment horizontal="right" wrapText="1"/>
    </xf>
    <xf numFmtId="168" fontId="17" fillId="0" borderId="93" xfId="0" applyNumberFormat="1" applyFont="1" applyBorder="1" applyAlignment="1">
      <alignment horizontal="right" wrapText="1"/>
    </xf>
    <xf numFmtId="168" fontId="17" fillId="0" borderId="64" xfId="0" applyNumberFormat="1" applyFont="1" applyBorder="1" applyAlignment="1">
      <alignment horizontal="right" wrapText="1"/>
    </xf>
    <xf numFmtId="168" fontId="17" fillId="0" borderId="136" xfId="0" applyNumberFormat="1" applyFont="1" applyBorder="1" applyAlignment="1">
      <alignment horizontal="right" wrapText="1"/>
    </xf>
    <xf numFmtId="0" fontId="25" fillId="3" borderId="102" xfId="0" applyFont="1" applyFill="1" applyBorder="1" applyAlignment="1">
      <alignment wrapText="1"/>
    </xf>
    <xf numFmtId="0" fontId="17" fillId="0" borderId="174" xfId="0" applyFont="1" applyBorder="1" applyAlignment="1">
      <alignment horizontal="left" wrapText="1"/>
    </xf>
    <xf numFmtId="0" fontId="17" fillId="0" borderId="131" xfId="0" applyFont="1" applyBorder="1" applyAlignment="1">
      <alignment horizontal="left" wrapText="1"/>
    </xf>
    <xf numFmtId="0" fontId="17" fillId="0" borderId="164" xfId="0" applyFont="1" applyBorder="1" applyAlignment="1">
      <alignment horizontal="right" wrapText="1"/>
    </xf>
    <xf numFmtId="0" fontId="17" fillId="0" borderId="71" xfId="0" applyFont="1" applyBorder="1" applyAlignment="1">
      <alignment horizontal="right" wrapText="1"/>
    </xf>
    <xf numFmtId="0" fontId="19" fillId="4" borderId="75" xfId="0" applyFont="1" applyFill="1" applyBorder="1" applyAlignment="1">
      <alignment vertical="center" wrapText="1"/>
    </xf>
    <xf numFmtId="0" fontId="19" fillId="4" borderId="78" xfId="0" applyFont="1" applyFill="1" applyBorder="1" applyAlignment="1">
      <alignment vertical="center" wrapText="1"/>
    </xf>
    <xf numFmtId="0" fontId="17" fillId="3" borderId="66" xfId="0" applyFont="1" applyFill="1" applyBorder="1" applyAlignment="1">
      <alignment vertical="center" wrapText="1"/>
    </xf>
    <xf numFmtId="0" fontId="17" fillId="0" borderId="66" xfId="0" applyFont="1" applyBorder="1" applyAlignment="1">
      <alignment vertical="center" wrapText="1"/>
    </xf>
    <xf numFmtId="0" fontId="17" fillId="0" borderId="70" xfId="0" applyFont="1" applyBorder="1" applyAlignment="1">
      <alignment vertical="center" wrapText="1"/>
    </xf>
    <xf numFmtId="0" fontId="17" fillId="0" borderId="86" xfId="0" applyFont="1" applyBorder="1" applyAlignment="1">
      <alignment vertical="center" wrapText="1"/>
    </xf>
    <xf numFmtId="0" fontId="19" fillId="4" borderId="168" xfId="0" applyFont="1" applyFill="1" applyBorder="1"/>
    <xf numFmtId="0" fontId="23" fillId="4" borderId="99" xfId="0" applyFont="1" applyFill="1" applyBorder="1" applyAlignment="1">
      <alignment horizontal="right" wrapText="1"/>
    </xf>
    <xf numFmtId="170" fontId="17" fillId="0" borderId="93" xfId="1" applyNumberFormat="1" applyFont="1" applyBorder="1" applyAlignment="1">
      <alignment horizontal="right" wrapText="1"/>
    </xf>
    <xf numFmtId="170" fontId="17" fillId="0" borderId="64" xfId="1" applyNumberFormat="1" applyFont="1" applyBorder="1" applyAlignment="1">
      <alignment horizontal="right" wrapText="1"/>
    </xf>
    <xf numFmtId="0" fontId="24" fillId="3" borderId="137" xfId="0" applyFont="1" applyFill="1" applyBorder="1" applyAlignment="1">
      <alignment wrapText="1"/>
    </xf>
    <xf numFmtId="170" fontId="24" fillId="3" borderId="138" xfId="1" applyNumberFormat="1" applyFont="1" applyFill="1" applyBorder="1" applyAlignment="1">
      <alignment horizontal="right" wrapText="1"/>
    </xf>
    <xf numFmtId="0" fontId="19" fillId="4" borderId="75" xfId="0" applyFont="1" applyFill="1" applyBorder="1" applyAlignment="1">
      <alignment horizontal="right" wrapText="1"/>
    </xf>
    <xf numFmtId="0" fontId="19" fillId="4" borderId="78" xfId="0" applyFont="1" applyFill="1" applyBorder="1" applyAlignment="1">
      <alignment horizontal="right" wrapText="1"/>
    </xf>
    <xf numFmtId="0" fontId="17" fillId="0" borderId="84" xfId="0" applyFont="1" applyBorder="1" applyAlignment="1">
      <alignment wrapText="1"/>
    </xf>
    <xf numFmtId="0" fontId="17" fillId="0" borderId="0" xfId="0" applyFont="1"/>
    <xf numFmtId="0" fontId="17" fillId="0" borderId="103" xfId="0" applyFont="1" applyBorder="1"/>
    <xf numFmtId="0" fontId="17" fillId="0" borderId="63" xfId="0" applyFont="1" applyBorder="1" applyAlignment="1">
      <alignment wrapText="1"/>
    </xf>
    <xf numFmtId="0" fontId="17" fillId="0" borderId="176" xfId="0" applyFont="1" applyBorder="1" applyAlignment="1">
      <alignment wrapText="1"/>
    </xf>
    <xf numFmtId="3" fontId="20" fillId="0" borderId="44" xfId="0" applyNumberFormat="1" applyFont="1" applyBorder="1"/>
    <xf numFmtId="165" fontId="20" fillId="0" borderId="45" xfId="1" applyNumberFormat="1" applyFont="1" applyFill="1" applyBorder="1" applyAlignment="1">
      <alignment horizontal="right" vertical="center" wrapText="1"/>
    </xf>
    <xf numFmtId="165" fontId="20" fillId="0" borderId="163" xfId="1" applyNumberFormat="1" applyFont="1" applyFill="1" applyBorder="1" applyAlignment="1">
      <alignment horizontal="right" vertical="center" wrapText="1"/>
    </xf>
    <xf numFmtId="0" fontId="17" fillId="0" borderId="68" xfId="0" applyFont="1" applyBorder="1"/>
    <xf numFmtId="0" fontId="17" fillId="0" borderId="68" xfId="0" applyFont="1" applyBorder="1" applyAlignment="1">
      <alignment horizontal="left" vertical="center" wrapText="1"/>
    </xf>
    <xf numFmtId="165" fontId="34" fillId="0" borderId="158" xfId="1" applyNumberFormat="1" applyFont="1" applyBorder="1"/>
    <xf numFmtId="165" fontId="20" fillId="0" borderId="89" xfId="1" applyNumberFormat="1" applyFont="1" applyFill="1" applyBorder="1" applyAlignment="1">
      <alignment horizontal="right" wrapText="1"/>
    </xf>
    <xf numFmtId="3" fontId="20" fillId="0" borderId="163" xfId="0" applyNumberFormat="1" applyFont="1" applyBorder="1" applyAlignment="1">
      <alignment horizontal="right" wrapText="1"/>
    </xf>
    <xf numFmtId="3" fontId="20" fillId="0" borderId="82" xfId="0" applyNumberFormat="1" applyFont="1" applyBorder="1" applyAlignment="1">
      <alignment horizontal="right" wrapText="1"/>
    </xf>
    <xf numFmtId="170" fontId="17" fillId="0" borderId="69" xfId="1" applyNumberFormat="1" applyFont="1" applyBorder="1" applyAlignment="1">
      <alignment horizontal="right" wrapText="1"/>
    </xf>
    <xf numFmtId="170" fontId="17" fillId="0" borderId="71" xfId="1" applyNumberFormat="1" applyFont="1" applyBorder="1" applyAlignment="1">
      <alignment horizontal="right" wrapText="1"/>
    </xf>
    <xf numFmtId="0" fontId="31" fillId="0" borderId="0" xfId="0" applyFont="1"/>
    <xf numFmtId="0" fontId="17" fillId="0" borderId="0" xfId="0" applyFont="1" applyAlignment="1">
      <alignment vertical="center" wrapText="1"/>
    </xf>
    <xf numFmtId="0" fontId="17" fillId="0" borderId="0" xfId="0" applyFont="1" applyAlignment="1">
      <alignment wrapText="1"/>
    </xf>
    <xf numFmtId="0" fontId="20" fillId="0" borderId="0" xfId="0" applyFont="1" applyAlignment="1">
      <alignment wrapText="1"/>
    </xf>
    <xf numFmtId="165" fontId="17" fillId="0" borderId="0" xfId="1" applyNumberFormat="1" applyFont="1" applyFill="1" applyBorder="1" applyAlignment="1">
      <alignment horizontal="right" wrapText="1"/>
    </xf>
    <xf numFmtId="165" fontId="17" fillId="0" borderId="0" xfId="1" applyNumberFormat="1" applyFont="1" applyBorder="1" applyAlignment="1">
      <alignment horizontal="right" vertical="center" wrapText="1"/>
    </xf>
    <xf numFmtId="170" fontId="17" fillId="0" borderId="0" xfId="1" applyNumberFormat="1" applyFont="1" applyBorder="1" applyAlignment="1">
      <alignment horizontal="right" wrapText="1"/>
    </xf>
    <xf numFmtId="0" fontId="7" fillId="0" borderId="12" xfId="0" applyFont="1" applyBorder="1" applyAlignment="1">
      <alignment vertical="center"/>
    </xf>
    <xf numFmtId="0" fontId="7" fillId="0" borderId="14" xfId="0" applyFont="1" applyBorder="1" applyAlignment="1">
      <alignment vertical="center"/>
    </xf>
    <xf numFmtId="0" fontId="7" fillId="0" borderId="25" xfId="0" applyFont="1" applyBorder="1" applyAlignment="1">
      <alignment vertical="center"/>
    </xf>
    <xf numFmtId="0" fontId="7" fillId="0" borderId="26" xfId="0" applyFont="1" applyBorder="1" applyAlignment="1">
      <alignment vertical="center"/>
    </xf>
    <xf numFmtId="0" fontId="11" fillId="0" borderId="0" xfId="0" applyFont="1"/>
    <xf numFmtId="0" fontId="10" fillId="0" borderId="0" xfId="0" applyFont="1" applyAlignment="1">
      <alignment vertical="center"/>
    </xf>
    <xf numFmtId="167" fontId="25" fillId="3" borderId="20" xfId="0" applyNumberFormat="1" applyFont="1" applyFill="1" applyBorder="1" applyAlignment="1">
      <alignment horizontal="right" wrapText="1"/>
    </xf>
    <xf numFmtId="168" fontId="25" fillId="3" borderId="64" xfId="0" applyNumberFormat="1" applyFont="1" applyFill="1" applyBorder="1" applyAlignment="1">
      <alignment horizontal="right" wrapText="1"/>
    </xf>
    <xf numFmtId="0" fontId="38" fillId="0" borderId="79" xfId="0" applyFont="1" applyBorder="1" applyAlignment="1">
      <alignment vertical="center" wrapText="1"/>
    </xf>
    <xf numFmtId="0" fontId="25" fillId="0" borderId="12" xfId="0" applyFont="1" applyBorder="1" applyAlignment="1">
      <alignment vertical="center"/>
    </xf>
    <xf numFmtId="1" fontId="17" fillId="0" borderId="3" xfId="0" applyNumberFormat="1" applyFont="1" applyBorder="1" applyAlignment="1">
      <alignment horizontal="right" vertical="center" wrapText="1"/>
    </xf>
    <xf numFmtId="165" fontId="15" fillId="0" borderId="7" xfId="1" applyNumberFormat="1" applyFont="1" applyFill="1" applyBorder="1" applyAlignment="1">
      <alignment horizontal="right" wrapText="1"/>
    </xf>
    <xf numFmtId="1" fontId="17" fillId="0" borderId="22" xfId="0" applyNumberFormat="1" applyFont="1" applyBorder="1" applyAlignment="1">
      <alignment horizontal="right"/>
    </xf>
    <xf numFmtId="165" fontId="18" fillId="0" borderId="15" xfId="1" applyNumberFormat="1" applyFont="1" applyBorder="1" applyAlignment="1">
      <alignment horizontal="right" wrapText="1"/>
    </xf>
    <xf numFmtId="165" fontId="18" fillId="0" borderId="20" xfId="1" applyNumberFormat="1" applyFont="1" applyBorder="1" applyAlignment="1">
      <alignment horizontal="right" wrapText="1"/>
    </xf>
    <xf numFmtId="165" fontId="18" fillId="0" borderId="9" xfId="1" applyNumberFormat="1" applyFont="1" applyBorder="1" applyAlignment="1">
      <alignment horizontal="right" wrapText="1"/>
    </xf>
    <xf numFmtId="165" fontId="15" fillId="0" borderId="7" xfId="1" applyNumberFormat="1" applyFont="1" applyBorder="1" applyAlignment="1">
      <alignment horizontal="right" wrapText="1"/>
    </xf>
    <xf numFmtId="43" fontId="17" fillId="0" borderId="3" xfId="1" applyFont="1" applyBorder="1" applyAlignment="1">
      <alignment horizontal="right" vertical="center" wrapText="1"/>
    </xf>
    <xf numFmtId="0" fontId="15" fillId="0" borderId="79" xfId="0" applyFont="1" applyBorder="1" applyAlignment="1">
      <alignment wrapText="1"/>
    </xf>
    <xf numFmtId="0" fontId="15" fillId="0" borderId="3" xfId="0" applyFont="1" applyBorder="1" applyAlignment="1">
      <alignment horizontal="right" vertical="center" wrapText="1"/>
    </xf>
    <xf numFmtId="166" fontId="17" fillId="0" borderId="70" xfId="0" applyNumberFormat="1" applyFont="1" applyBorder="1"/>
    <xf numFmtId="2" fontId="17" fillId="0" borderId="70" xfId="0" applyNumberFormat="1" applyFont="1" applyBorder="1"/>
    <xf numFmtId="1" fontId="17" fillId="0" borderId="70" xfId="0" applyNumberFormat="1" applyFont="1" applyBorder="1"/>
    <xf numFmtId="1" fontId="17" fillId="0" borderId="22" xfId="0" applyNumberFormat="1" applyFont="1" applyBorder="1"/>
    <xf numFmtId="3" fontId="17" fillId="0" borderId="164" xfId="0" applyNumberFormat="1" applyFont="1" applyBorder="1"/>
    <xf numFmtId="165" fontId="17" fillId="0" borderId="7" xfId="0" applyNumberFormat="1" applyFont="1" applyBorder="1" applyAlignment="1">
      <alignment horizontal="right"/>
    </xf>
    <xf numFmtId="165" fontId="17" fillId="0" borderId="0" xfId="0" applyNumberFormat="1" applyFont="1" applyAlignment="1">
      <alignment horizontal="right"/>
    </xf>
    <xf numFmtId="165" fontId="17" fillId="0" borderId="103" xfId="0" applyNumberFormat="1" applyFont="1" applyBorder="1" applyAlignment="1">
      <alignment horizontal="right"/>
    </xf>
    <xf numFmtId="165" fontId="17" fillId="0" borderId="64" xfId="0" applyNumberFormat="1" applyFont="1" applyBorder="1" applyAlignment="1">
      <alignment horizontal="right"/>
    </xf>
    <xf numFmtId="165" fontId="20" fillId="0" borderId="45" xfId="0" applyNumberFormat="1" applyFont="1" applyBorder="1" applyAlignment="1">
      <alignment horizontal="right"/>
    </xf>
    <xf numFmtId="165" fontId="20" fillId="0" borderId="138" xfId="0" applyNumberFormat="1" applyFont="1" applyBorder="1" applyAlignment="1">
      <alignment horizontal="right"/>
    </xf>
    <xf numFmtId="165" fontId="18" fillId="0" borderId="7" xfId="0" applyNumberFormat="1" applyFont="1" applyBorder="1" applyAlignment="1">
      <alignment horizontal="right"/>
    </xf>
    <xf numFmtId="165" fontId="15" fillId="0" borderId="0" xfId="0" applyNumberFormat="1" applyFont="1"/>
    <xf numFmtId="165" fontId="0" fillId="0" borderId="103" xfId="0" applyNumberFormat="1" applyBorder="1"/>
    <xf numFmtId="165" fontId="17" fillId="0" borderId="69" xfId="0" applyNumberFormat="1" applyFont="1" applyBorder="1" applyAlignment="1">
      <alignment horizontal="right"/>
    </xf>
    <xf numFmtId="165" fontId="18" fillId="0" borderId="69" xfId="0" applyNumberFormat="1" applyFont="1" applyBorder="1" applyAlignment="1">
      <alignment horizontal="right"/>
    </xf>
    <xf numFmtId="165" fontId="15" fillId="0" borderId="158" xfId="0" applyNumberFormat="1" applyFont="1" applyBorder="1"/>
    <xf numFmtId="165" fontId="0" fillId="0" borderId="104" xfId="0" applyNumberFormat="1" applyBorder="1"/>
    <xf numFmtId="165" fontId="17" fillId="0" borderId="64" xfId="0" applyNumberFormat="1" applyFont="1" applyBorder="1" applyAlignment="1">
      <alignment horizontal="right" vertical="center" wrapText="1"/>
    </xf>
    <xf numFmtId="165" fontId="17" fillId="0" borderId="69" xfId="0" applyNumberFormat="1" applyFont="1" applyBorder="1" applyAlignment="1">
      <alignment horizontal="right" vertical="center" wrapText="1"/>
    </xf>
    <xf numFmtId="165" fontId="17" fillId="0" borderId="3" xfId="0" applyNumberFormat="1" applyFont="1" applyBorder="1" applyAlignment="1">
      <alignment horizontal="right" wrapText="1"/>
    </xf>
    <xf numFmtId="166" fontId="17" fillId="0" borderId="20" xfId="0" applyNumberFormat="1" applyFont="1" applyBorder="1" applyAlignment="1">
      <alignment horizontal="right" wrapText="1"/>
    </xf>
    <xf numFmtId="167" fontId="17" fillId="0" borderId="20" xfId="0" applyNumberFormat="1" applyFont="1" applyBorder="1" applyAlignment="1">
      <alignment horizontal="right" wrapText="1"/>
    </xf>
    <xf numFmtId="170" fontId="17" fillId="0" borderId="3" xfId="1" applyNumberFormat="1" applyFont="1" applyBorder="1" applyAlignment="1">
      <alignment horizontal="right" wrapText="1"/>
    </xf>
    <xf numFmtId="165" fontId="17" fillId="0" borderId="0" xfId="0" applyNumberFormat="1" applyFont="1" applyAlignment="1">
      <alignment horizontal="right" vertical="center"/>
    </xf>
    <xf numFmtId="165" fontId="24" fillId="3" borderId="6" xfId="0" applyNumberFormat="1" applyFont="1" applyFill="1" applyBorder="1" applyAlignment="1">
      <alignment horizontal="right" vertical="center" wrapText="1"/>
    </xf>
    <xf numFmtId="165" fontId="17" fillId="0" borderId="7" xfId="0" applyNumberFormat="1" applyFont="1" applyBorder="1" applyAlignment="1">
      <alignment horizontal="right" vertical="center" wrapText="1"/>
    </xf>
    <xf numFmtId="165" fontId="20" fillId="0" borderId="0" xfId="0" applyNumberFormat="1" applyFont="1" applyAlignment="1">
      <alignment vertical="center" wrapText="1"/>
    </xf>
    <xf numFmtId="165" fontId="20" fillId="0" borderId="103" xfId="0" applyNumberFormat="1" applyFont="1" applyBorder="1" applyAlignment="1">
      <alignment vertical="center" wrapText="1"/>
    </xf>
    <xf numFmtId="165" fontId="25" fillId="3" borderId="3" xfId="0" applyNumberFormat="1" applyFont="1" applyFill="1" applyBorder="1" applyAlignment="1">
      <alignment horizontal="right" vertical="center"/>
    </xf>
    <xf numFmtId="165" fontId="17" fillId="0" borderId="3" xfId="0" applyNumberFormat="1" applyFont="1" applyBorder="1" applyAlignment="1">
      <alignment horizontal="right" vertical="center"/>
    </xf>
    <xf numFmtId="165" fontId="17" fillId="0" borderId="66" xfId="0" applyNumberFormat="1" applyFont="1" applyBorder="1" applyAlignment="1">
      <alignment horizontal="right" vertical="center"/>
    </xf>
    <xf numFmtId="165" fontId="25" fillId="3" borderId="6" xfId="0" applyNumberFormat="1" applyFont="1" applyFill="1" applyBorder="1" applyAlignment="1">
      <alignment horizontal="right" vertical="center" wrapText="1"/>
    </xf>
    <xf numFmtId="165" fontId="17" fillId="0" borderId="18" xfId="0" applyNumberFormat="1" applyFont="1" applyBorder="1" applyAlignment="1">
      <alignment horizontal="right" vertical="center" wrapText="1"/>
    </xf>
    <xf numFmtId="165" fontId="17" fillId="0" borderId="93" xfId="0" applyNumberFormat="1" applyFont="1" applyBorder="1" applyAlignment="1">
      <alignment horizontal="right" vertical="center" wrapText="1"/>
    </xf>
    <xf numFmtId="165" fontId="25" fillId="3" borderId="7" xfId="0" applyNumberFormat="1" applyFont="1" applyFill="1" applyBorder="1" applyAlignment="1">
      <alignment horizontal="right" vertical="center" wrapText="1"/>
    </xf>
    <xf numFmtId="165" fontId="17" fillId="0" borderId="19" xfId="0" applyNumberFormat="1" applyFont="1" applyBorder="1" applyAlignment="1">
      <alignment horizontal="right" vertical="center" wrapText="1"/>
    </xf>
    <xf numFmtId="166" fontId="17" fillId="0" borderId="15" xfId="0" applyNumberFormat="1" applyFont="1" applyBorder="1" applyAlignment="1">
      <alignment horizontal="right" vertical="center" wrapText="1"/>
    </xf>
    <xf numFmtId="166" fontId="17" fillId="0" borderId="3" xfId="0" applyNumberFormat="1" applyFont="1" applyBorder="1"/>
    <xf numFmtId="2" fontId="17" fillId="0" borderId="3" xfId="0" applyNumberFormat="1" applyFont="1" applyBorder="1" applyAlignment="1">
      <alignment horizontal="right" vertical="center"/>
    </xf>
    <xf numFmtId="2" fontId="17" fillId="0" borderId="15" xfId="0" applyNumberFormat="1" applyFont="1" applyBorder="1" applyAlignment="1">
      <alignment horizontal="right" vertical="center" wrapText="1"/>
    </xf>
    <xf numFmtId="2" fontId="17" fillId="0" borderId="20" xfId="0" applyNumberFormat="1" applyFont="1" applyBorder="1" applyAlignment="1">
      <alignment horizontal="right" vertical="center" wrapText="1"/>
    </xf>
    <xf numFmtId="2" fontId="17" fillId="0" borderId="3" xfId="0" applyNumberFormat="1" applyFont="1" applyBorder="1"/>
    <xf numFmtId="171" fontId="17" fillId="0" borderId="66" xfId="0" applyNumberFormat="1" applyFont="1" applyBorder="1" applyAlignment="1">
      <alignment horizontal="right" vertical="center"/>
    </xf>
    <xf numFmtId="171" fontId="17" fillId="0" borderId="93" xfId="0" applyNumberFormat="1" applyFont="1" applyBorder="1" applyAlignment="1">
      <alignment horizontal="right" vertical="center" wrapText="1"/>
    </xf>
    <xf numFmtId="171" fontId="17" fillId="0" borderId="64" xfId="0" applyNumberFormat="1" applyFont="1" applyBorder="1" applyAlignment="1">
      <alignment horizontal="right" vertical="center" wrapText="1"/>
    </xf>
    <xf numFmtId="171" fontId="17" fillId="0" borderId="66" xfId="0" applyNumberFormat="1" applyFont="1" applyBorder="1"/>
    <xf numFmtId="171" fontId="17" fillId="0" borderId="86" xfId="0" applyNumberFormat="1" applyFont="1" applyBorder="1"/>
    <xf numFmtId="166" fontId="25" fillId="3" borderId="37" xfId="0" applyNumberFormat="1" applyFont="1" applyFill="1" applyBorder="1" applyAlignment="1">
      <alignment horizontal="right" vertical="center" wrapText="1"/>
    </xf>
    <xf numFmtId="171" fontId="17" fillId="0" borderId="125" xfId="0" applyNumberFormat="1" applyFont="1" applyBorder="1" applyAlignment="1">
      <alignment horizontal="right" vertical="center" wrapText="1"/>
    </xf>
    <xf numFmtId="0" fontId="17" fillId="0" borderId="0" xfId="0" applyFont="1" applyAlignment="1">
      <alignment horizontal="left" vertical="center" wrapText="1"/>
    </xf>
    <xf numFmtId="165" fontId="40" fillId="0" borderId="0" xfId="0" applyNumberFormat="1" applyFont="1" applyAlignment="1">
      <alignment horizontal="right" vertical="center" wrapText="1"/>
    </xf>
    <xf numFmtId="165" fontId="18" fillId="0" borderId="0" xfId="0" applyNumberFormat="1" applyFont="1" applyAlignment="1">
      <alignment horizontal="right" vertical="center" wrapText="1"/>
    </xf>
    <xf numFmtId="0" fontId="23" fillId="2" borderId="160" xfId="0" applyFont="1" applyFill="1" applyBorder="1"/>
    <xf numFmtId="0" fontId="23" fillId="2" borderId="60" xfId="0" applyFont="1" applyFill="1" applyBorder="1" applyAlignment="1">
      <alignment wrapText="1"/>
    </xf>
    <xf numFmtId="3" fontId="17" fillId="0" borderId="6" xfId="0" applyNumberFormat="1" applyFont="1" applyBorder="1" applyAlignment="1">
      <alignment horizontal="right" wrapText="1"/>
    </xf>
    <xf numFmtId="3" fontId="17" fillId="0" borderId="7" xfId="0" applyNumberFormat="1" applyFont="1" applyBorder="1" applyAlignment="1">
      <alignment horizontal="right" wrapText="1"/>
    </xf>
    <xf numFmtId="171" fontId="17" fillId="0" borderId="7" xfId="0" applyNumberFormat="1" applyFont="1" applyBorder="1" applyAlignment="1">
      <alignment horizontal="right" wrapText="1"/>
    </xf>
    <xf numFmtId="0" fontId="19" fillId="5" borderId="77" xfId="0" applyFont="1" applyFill="1" applyBorder="1" applyAlignment="1">
      <alignment vertical="center"/>
    </xf>
    <xf numFmtId="0" fontId="19" fillId="5" borderId="173" xfId="0" applyFont="1" applyFill="1" applyBorder="1" applyAlignment="1">
      <alignment horizontal="right" vertical="center" wrapText="1"/>
    </xf>
    <xf numFmtId="0" fontId="19" fillId="5" borderId="78" xfId="0" applyFont="1" applyFill="1" applyBorder="1" applyAlignment="1">
      <alignment horizontal="right" vertical="center" wrapText="1"/>
    </xf>
    <xf numFmtId="0" fontId="20" fillId="6" borderId="80" xfId="0" applyFont="1" applyFill="1" applyBorder="1" applyAlignment="1">
      <alignment wrapText="1"/>
    </xf>
    <xf numFmtId="3" fontId="24" fillId="6" borderId="81" xfId="1" applyNumberFormat="1" applyFont="1" applyFill="1" applyBorder="1" applyAlignment="1">
      <alignment horizontal="right" wrapText="1"/>
    </xf>
    <xf numFmtId="0" fontId="11" fillId="0" borderId="0" xfId="0" applyFont="1" applyAlignment="1">
      <alignment horizontal="left" vertical="top" wrapText="1"/>
    </xf>
    <xf numFmtId="0" fontId="17" fillId="0" borderId="158" xfId="1" applyNumberFormat="1" applyFont="1" applyBorder="1" applyAlignment="1">
      <alignment horizontal="center" vertical="center" wrapText="1"/>
    </xf>
    <xf numFmtId="9" fontId="0" fillId="0" borderId="0" xfId="2" applyFont="1"/>
    <xf numFmtId="3" fontId="15" fillId="0" borderId="3" xfId="0" applyNumberFormat="1" applyFont="1" applyBorder="1" applyAlignment="1">
      <alignment horizontal="right"/>
    </xf>
    <xf numFmtId="3" fontId="15" fillId="0" borderId="3" xfId="0" applyNumberFormat="1" applyFont="1" applyBorder="1"/>
    <xf numFmtId="165" fontId="15" fillId="0" borderId="3" xfId="1" applyNumberFormat="1" applyFont="1" applyBorder="1"/>
    <xf numFmtId="165" fontId="15" fillId="0" borderId="69" xfId="1" applyNumberFormat="1" applyFont="1" applyBorder="1" applyAlignment="1">
      <alignment horizontal="right" vertical="center" wrapText="1"/>
    </xf>
    <xf numFmtId="0" fontId="23" fillId="2" borderId="99" xfId="0" applyFont="1" applyFill="1" applyBorder="1" applyAlignment="1">
      <alignment horizontal="center" vertical="center"/>
    </xf>
    <xf numFmtId="0" fontId="23" fillId="2" borderId="161" xfId="0" applyFont="1" applyFill="1" applyBorder="1" applyAlignment="1">
      <alignment horizontal="center" vertical="center" wrapText="1"/>
    </xf>
    <xf numFmtId="0" fontId="23" fillId="2" borderId="162" xfId="0" applyFont="1" applyFill="1" applyBorder="1" applyAlignment="1">
      <alignment horizontal="center" vertical="center" wrapText="1"/>
    </xf>
    <xf numFmtId="0" fontId="17" fillId="0" borderId="90" xfId="0" applyFont="1" applyBorder="1" applyAlignment="1">
      <alignment vertical="center" wrapText="1"/>
    </xf>
    <xf numFmtId="0" fontId="23" fillId="2" borderId="100" xfId="0" applyFont="1" applyFill="1" applyBorder="1" applyAlignment="1">
      <alignment horizontal="center" vertical="center" wrapText="1"/>
    </xf>
    <xf numFmtId="3" fontId="25" fillId="3" borderId="37" xfId="0" applyNumberFormat="1" applyFont="1" applyFill="1" applyBorder="1" applyAlignment="1">
      <alignment horizontal="right" vertical="center" wrapText="1"/>
    </xf>
    <xf numFmtId="3" fontId="17" fillId="0" borderId="15" xfId="0" applyNumberFormat="1" applyFont="1" applyBorder="1" applyAlignment="1">
      <alignment horizontal="right" vertical="center" wrapText="1"/>
    </xf>
    <xf numFmtId="3" fontId="25" fillId="3" borderId="89" xfId="0" applyNumberFormat="1" applyFont="1" applyFill="1" applyBorder="1" applyAlignment="1">
      <alignment horizontal="right" vertical="center" wrapText="1"/>
    </xf>
    <xf numFmtId="0" fontId="17" fillId="0" borderId="174" xfId="0" applyFont="1" applyBorder="1" applyAlignment="1">
      <alignment wrapText="1"/>
    </xf>
    <xf numFmtId="166" fontId="17" fillId="0" borderId="94" xfId="0" applyNumberFormat="1" applyFont="1" applyBorder="1"/>
    <xf numFmtId="3" fontId="15" fillId="0" borderId="159" xfId="0" applyNumberFormat="1" applyFont="1" applyBorder="1" applyAlignment="1">
      <alignment horizontal="right" vertical="center" wrapText="1"/>
    </xf>
    <xf numFmtId="3" fontId="15" fillId="0" borderId="0" xfId="0" applyNumberFormat="1" applyFont="1" applyAlignment="1">
      <alignment horizontal="right" vertical="center" wrapText="1"/>
    </xf>
    <xf numFmtId="165" fontId="15" fillId="0" borderId="6" xfId="0" applyNumberFormat="1" applyFont="1" applyBorder="1" applyAlignment="1">
      <alignment horizontal="right" vertical="center" wrapText="1"/>
    </xf>
    <xf numFmtId="165" fontId="15" fillId="0" borderId="93" xfId="0" applyNumberFormat="1" applyFont="1" applyBorder="1" applyAlignment="1">
      <alignment horizontal="right" vertical="center" wrapText="1"/>
    </xf>
    <xf numFmtId="3" fontId="17" fillId="0" borderId="93" xfId="0" applyNumberFormat="1" applyFont="1" applyBorder="1" applyAlignment="1">
      <alignment horizontal="right" vertical="center" wrapText="1"/>
    </xf>
    <xf numFmtId="3" fontId="25" fillId="3" borderId="181" xfId="0" applyNumberFormat="1" applyFont="1" applyFill="1" applyBorder="1" applyAlignment="1">
      <alignment horizontal="right" vertical="center" wrapText="1"/>
    </xf>
    <xf numFmtId="0" fontId="19" fillId="4" borderId="39" xfId="0" applyFont="1" applyFill="1" applyBorder="1" applyAlignment="1">
      <alignment horizontal="center" vertical="center"/>
    </xf>
    <xf numFmtId="165" fontId="0" fillId="0" borderId="0" xfId="0" applyNumberFormat="1" applyAlignment="1">
      <alignment vertical="center"/>
    </xf>
    <xf numFmtId="0" fontId="17" fillId="0" borderId="83" xfId="0" applyFont="1" applyBorder="1" applyAlignment="1">
      <alignment vertical="center" wrapText="1"/>
    </xf>
    <xf numFmtId="9" fontId="17" fillId="0" borderId="3" xfId="2" applyFont="1" applyBorder="1" applyAlignment="1">
      <alignment horizontal="right" vertical="center" wrapText="1"/>
    </xf>
    <xf numFmtId="1" fontId="17" fillId="0" borderId="7" xfId="0" applyNumberFormat="1" applyFont="1" applyBorder="1" applyAlignment="1">
      <alignment horizontal="center" vertical="center"/>
    </xf>
    <xf numFmtId="165" fontId="17" fillId="0" borderId="21" xfId="1" applyNumberFormat="1" applyFont="1" applyBorder="1" applyAlignment="1">
      <alignment horizontal="center" vertical="center" wrapText="1"/>
    </xf>
    <xf numFmtId="1" fontId="17" fillId="0" borderId="21" xfId="1" applyNumberFormat="1" applyFont="1" applyBorder="1" applyAlignment="1">
      <alignment horizontal="center" vertical="center" wrapText="1"/>
    </xf>
    <xf numFmtId="1" fontId="17" fillId="0" borderId="167" xfId="1" applyNumberFormat="1" applyFont="1" applyBorder="1" applyAlignment="1">
      <alignment horizontal="center" vertical="center" wrapText="1"/>
    </xf>
    <xf numFmtId="9" fontId="17" fillId="0" borderId="3" xfId="2" applyFont="1" applyBorder="1" applyAlignment="1">
      <alignment horizontal="center" vertical="center" wrapText="1"/>
    </xf>
    <xf numFmtId="0" fontId="0" fillId="0" borderId="0" xfId="0" applyAlignment="1">
      <alignment horizontal="center"/>
    </xf>
    <xf numFmtId="0" fontId="24" fillId="3" borderId="88" xfId="0" applyFont="1" applyFill="1" applyBorder="1" applyAlignment="1">
      <alignment wrapText="1"/>
    </xf>
    <xf numFmtId="3" fontId="17" fillId="0" borderId="66" xfId="0" applyNumberFormat="1" applyFont="1" applyBorder="1" applyAlignment="1">
      <alignment horizontal="center" vertical="center" wrapText="1"/>
    </xf>
    <xf numFmtId="9" fontId="17" fillId="0" borderId="66" xfId="2" applyFont="1" applyBorder="1" applyAlignment="1">
      <alignment horizontal="right" vertical="center" wrapText="1"/>
    </xf>
    <xf numFmtId="0" fontId="18" fillId="0" borderId="187" xfId="0" applyFont="1" applyBorder="1" applyAlignment="1">
      <alignment wrapText="1"/>
    </xf>
    <xf numFmtId="0" fontId="18" fillId="0" borderId="31" xfId="0" applyFont="1" applyBorder="1" applyAlignment="1">
      <alignment wrapText="1"/>
    </xf>
    <xf numFmtId="0" fontId="18" fillId="0" borderId="11" xfId="0" applyFont="1" applyBorder="1" applyAlignment="1">
      <alignment wrapText="1"/>
    </xf>
    <xf numFmtId="0" fontId="18" fillId="0" borderId="0" xfId="0" applyFont="1" applyAlignment="1">
      <alignment wrapText="1"/>
    </xf>
    <xf numFmtId="0" fontId="18" fillId="0" borderId="188" xfId="0" applyFont="1" applyBorder="1" applyAlignment="1">
      <alignment wrapText="1"/>
    </xf>
    <xf numFmtId="0" fontId="17" fillId="0" borderId="31" xfId="0" applyFont="1" applyBorder="1" applyAlignment="1">
      <alignment wrapText="1"/>
    </xf>
    <xf numFmtId="0" fontId="17" fillId="0" borderId="187" xfId="0" applyFont="1" applyBorder="1" applyAlignment="1">
      <alignment wrapText="1"/>
    </xf>
    <xf numFmtId="0" fontId="17" fillId="0" borderId="11" xfId="0" applyFont="1" applyBorder="1" applyAlignment="1">
      <alignment wrapText="1"/>
    </xf>
    <xf numFmtId="0" fontId="17" fillId="0" borderId="191" xfId="0" applyFont="1" applyBorder="1" applyAlignment="1">
      <alignment wrapText="1"/>
    </xf>
    <xf numFmtId="1" fontId="18" fillId="0" borderId="15" xfId="0" applyNumberFormat="1" applyFont="1" applyBorder="1" applyAlignment="1">
      <alignment horizontal="right" wrapText="1"/>
    </xf>
    <xf numFmtId="1" fontId="17" fillId="0" borderId="20" xfId="0" applyNumberFormat="1" applyFont="1" applyBorder="1" applyAlignment="1">
      <alignment horizontal="right" wrapText="1"/>
    </xf>
    <xf numFmtId="165" fontId="17" fillId="0" borderId="0" xfId="1" applyNumberFormat="1" applyFont="1" applyBorder="1" applyAlignment="1">
      <alignment horizontal="right" wrapText="1"/>
    </xf>
    <xf numFmtId="165" fontId="17" fillId="0" borderId="20" xfId="1" applyNumberFormat="1" applyFont="1" applyBorder="1" applyAlignment="1">
      <alignment horizontal="right" wrapText="1"/>
    </xf>
    <xf numFmtId="165" fontId="18" fillId="0" borderId="0" xfId="1" applyNumberFormat="1" applyFont="1" applyBorder="1" applyAlignment="1">
      <alignment horizontal="right" wrapText="1"/>
    </xf>
    <xf numFmtId="3" fontId="0" fillId="0" borderId="0" xfId="0" applyNumberFormat="1" applyAlignment="1">
      <alignment horizontal="center"/>
    </xf>
    <xf numFmtId="0" fontId="36" fillId="0" borderId="0" xfId="0" applyFont="1" applyAlignment="1">
      <alignment vertical="top"/>
    </xf>
    <xf numFmtId="9" fontId="18" fillId="0" borderId="6" xfId="2" applyFont="1" applyBorder="1" applyAlignment="1">
      <alignment horizontal="right" wrapText="1"/>
    </xf>
    <xf numFmtId="9" fontId="17" fillId="0" borderId="6" xfId="2" applyFont="1" applyFill="1" applyBorder="1" applyAlignment="1">
      <alignment horizontal="right" wrapText="1"/>
    </xf>
    <xf numFmtId="9" fontId="17" fillId="0" borderId="93" xfId="2" applyFont="1" applyFill="1" applyBorder="1" applyAlignment="1">
      <alignment horizontal="right" wrapText="1"/>
    </xf>
    <xf numFmtId="9" fontId="17" fillId="0" borderId="7" xfId="2" applyFont="1" applyFill="1" applyBorder="1" applyAlignment="1">
      <alignment horizontal="right" wrapText="1"/>
    </xf>
    <xf numFmtId="9" fontId="17" fillId="0" borderId="64" xfId="2" applyFont="1" applyFill="1" applyBorder="1" applyAlignment="1">
      <alignment horizontal="right" wrapText="1"/>
    </xf>
    <xf numFmtId="9" fontId="17" fillId="0" borderId="9" xfId="2" applyFont="1" applyFill="1" applyBorder="1" applyAlignment="1">
      <alignment horizontal="right" wrapText="1"/>
    </xf>
    <xf numFmtId="9" fontId="17" fillId="0" borderId="136" xfId="2" applyFont="1" applyFill="1" applyBorder="1" applyAlignment="1">
      <alignment horizontal="right" wrapText="1"/>
    </xf>
    <xf numFmtId="0" fontId="17" fillId="0" borderId="0" xfId="0" applyFont="1" applyAlignment="1">
      <alignment horizontal="center" vertical="center"/>
    </xf>
    <xf numFmtId="1" fontId="17" fillId="0" borderId="0" xfId="0" applyNumberFormat="1" applyFont="1" applyAlignment="1">
      <alignment horizontal="right" vertical="center"/>
    </xf>
    <xf numFmtId="9" fontId="17" fillId="0" borderId="0" xfId="2" applyFont="1" applyFill="1" applyBorder="1" applyAlignment="1">
      <alignment horizontal="center" vertical="center" wrapText="1"/>
    </xf>
    <xf numFmtId="9" fontId="17" fillId="0" borderId="22" xfId="2" applyFont="1" applyBorder="1" applyAlignment="1">
      <alignment horizontal="right"/>
    </xf>
    <xf numFmtId="9" fontId="17" fillId="0" borderId="147" xfId="2" applyFont="1" applyBorder="1" applyAlignment="1">
      <alignment horizontal="right"/>
    </xf>
    <xf numFmtId="9" fontId="17" fillId="0" borderId="33" xfId="2" applyFont="1" applyBorder="1" applyAlignment="1">
      <alignment horizontal="right"/>
    </xf>
    <xf numFmtId="9" fontId="17" fillId="0" borderId="149" xfId="2" applyFont="1" applyBorder="1" applyAlignment="1">
      <alignment horizontal="right"/>
    </xf>
    <xf numFmtId="4" fontId="17" fillId="0" borderId="15" xfId="0" applyNumberFormat="1" applyFont="1" applyBorder="1" applyAlignment="1">
      <alignment horizontal="right" vertical="center" wrapText="1"/>
    </xf>
    <xf numFmtId="9" fontId="18" fillId="0" borderId="6" xfId="2" applyFont="1" applyFill="1" applyBorder="1" applyAlignment="1">
      <alignment horizontal="right" wrapText="1"/>
    </xf>
    <xf numFmtId="9" fontId="18" fillId="0" borderId="93" xfId="2" applyFont="1" applyBorder="1" applyAlignment="1">
      <alignment horizontal="right" wrapText="1"/>
    </xf>
    <xf numFmtId="1" fontId="24" fillId="3" borderId="37" xfId="0" applyNumberFormat="1" applyFont="1" applyFill="1" applyBorder="1" applyAlignment="1">
      <alignment horizontal="right" wrapText="1"/>
    </xf>
    <xf numFmtId="165" fontId="17" fillId="0" borderId="22" xfId="1" applyNumberFormat="1" applyFont="1" applyFill="1" applyBorder="1" applyAlignment="1">
      <alignment horizontal="right" wrapText="1"/>
    </xf>
    <xf numFmtId="43" fontId="1" fillId="0" borderId="0" xfId="0" applyNumberFormat="1" applyFont="1"/>
    <xf numFmtId="3" fontId="17" fillId="0" borderId="159" xfId="1" applyNumberFormat="1" applyFont="1" applyBorder="1" applyAlignment="1">
      <alignment horizontal="right" vertical="center" wrapText="1"/>
    </xf>
    <xf numFmtId="9" fontId="17" fillId="0" borderId="92" xfId="0" applyNumberFormat="1" applyFont="1" applyBorder="1" applyAlignment="1">
      <alignment horizontal="right"/>
    </xf>
    <xf numFmtId="9" fontId="17" fillId="0" borderId="66" xfId="2" applyFont="1" applyBorder="1" applyAlignment="1">
      <alignment horizontal="right" wrapText="1"/>
    </xf>
    <xf numFmtId="9" fontId="25" fillId="3" borderId="89" xfId="2" applyFont="1" applyFill="1" applyBorder="1" applyAlignment="1">
      <alignment horizontal="right" wrapText="1"/>
    </xf>
    <xf numFmtId="9" fontId="17" fillId="0" borderId="66" xfId="2" applyFont="1" applyBorder="1"/>
    <xf numFmtId="9" fontId="17" fillId="0" borderId="86" xfId="2" applyFont="1" applyBorder="1"/>
    <xf numFmtId="9" fontId="17" fillId="0" borderId="7" xfId="2" applyFont="1" applyBorder="1" applyAlignment="1">
      <alignment horizontal="right" wrapText="1"/>
    </xf>
    <xf numFmtId="10" fontId="17" fillId="0" borderId="7" xfId="2" applyNumberFormat="1" applyFont="1" applyBorder="1" applyAlignment="1">
      <alignment horizontal="right" wrapText="1"/>
    </xf>
    <xf numFmtId="9" fontId="17" fillId="0" borderId="64" xfId="2" applyFont="1" applyBorder="1" applyAlignment="1">
      <alignment horizontal="right" wrapText="1"/>
    </xf>
    <xf numFmtId="2" fontId="17" fillId="0" borderId="7" xfId="1" applyNumberFormat="1" applyFont="1" applyFill="1" applyBorder="1" applyAlignment="1">
      <alignment horizontal="right" wrapText="1"/>
    </xf>
    <xf numFmtId="0" fontId="20" fillId="0" borderId="82" xfId="1" quotePrefix="1" applyNumberFormat="1" applyFont="1" applyFill="1" applyBorder="1" applyAlignment="1">
      <alignment horizontal="right" wrapText="1"/>
    </xf>
    <xf numFmtId="0" fontId="17" fillId="0" borderId="70" xfId="1" quotePrefix="1" applyNumberFormat="1" applyFont="1" applyBorder="1" applyAlignment="1">
      <alignment horizontal="right" wrapText="1"/>
    </xf>
    <xf numFmtId="0" fontId="17" fillId="0" borderId="66" xfId="1" applyNumberFormat="1" applyFont="1" applyBorder="1" applyAlignment="1">
      <alignment horizontal="center" vertical="center" wrapText="1"/>
    </xf>
    <xf numFmtId="165" fontId="15" fillId="0" borderId="158" xfId="1" applyNumberFormat="1" applyFont="1" applyBorder="1"/>
    <xf numFmtId="165" fontId="15" fillId="0" borderId="158" xfId="1" applyNumberFormat="1" applyFont="1" applyBorder="1" applyAlignment="1">
      <alignment horizontal="right"/>
    </xf>
    <xf numFmtId="0" fontId="17" fillId="0" borderId="100" xfId="0" applyFont="1" applyBorder="1" applyAlignment="1">
      <alignment horizontal="right" vertical="center" wrapText="1"/>
    </xf>
    <xf numFmtId="165" fontId="25" fillId="3" borderId="8" xfId="1" applyNumberFormat="1" applyFont="1" applyFill="1" applyBorder="1" applyAlignment="1">
      <alignment horizontal="right" wrapText="1"/>
    </xf>
    <xf numFmtId="165" fontId="17" fillId="0" borderId="64" xfId="1" applyNumberFormat="1" applyFont="1" applyBorder="1" applyAlignment="1">
      <alignment horizontal="right" wrapText="1"/>
    </xf>
    <xf numFmtId="165" fontId="20" fillId="0" borderId="50" xfId="1" applyNumberFormat="1" applyFont="1" applyBorder="1" applyAlignment="1">
      <alignment horizontal="right" wrapText="1"/>
    </xf>
    <xf numFmtId="165" fontId="20" fillId="0" borderId="122" xfId="1" applyNumberFormat="1" applyFont="1" applyBorder="1" applyAlignment="1">
      <alignment horizontal="right" wrapText="1"/>
    </xf>
    <xf numFmtId="165" fontId="17" fillId="0" borderId="6" xfId="1" applyNumberFormat="1" applyFont="1" applyBorder="1" applyAlignment="1">
      <alignment horizontal="right" wrapText="1"/>
    </xf>
    <xf numFmtId="165" fontId="17" fillId="0" borderId="93" xfId="1" applyNumberFormat="1" applyFont="1" applyBorder="1" applyAlignment="1">
      <alignment horizontal="right" wrapText="1"/>
    </xf>
    <xf numFmtId="165" fontId="20" fillId="0" borderId="8" xfId="1" applyNumberFormat="1" applyFont="1" applyBorder="1" applyAlignment="1">
      <alignment horizontal="right" wrapText="1"/>
    </xf>
    <xf numFmtId="165" fontId="17" fillId="0" borderId="49" xfId="1" applyNumberFormat="1" applyFont="1" applyBorder="1" applyAlignment="1">
      <alignment horizontal="right" wrapText="1"/>
    </xf>
    <xf numFmtId="165" fontId="20" fillId="0" borderId="125" xfId="1" applyNumberFormat="1" applyFont="1" applyBorder="1" applyAlignment="1">
      <alignment horizontal="right" wrapText="1"/>
    </xf>
    <xf numFmtId="165" fontId="17" fillId="0" borderId="127" xfId="1" applyNumberFormat="1" applyFont="1" applyBorder="1" applyAlignment="1">
      <alignment horizontal="right" wrapText="1"/>
    </xf>
    <xf numFmtId="0" fontId="0" fillId="0" borderId="102" xfId="0" applyBorder="1"/>
    <xf numFmtId="165" fontId="17" fillId="0" borderId="195" xfId="1" applyNumberFormat="1" applyFont="1" applyBorder="1" applyAlignment="1">
      <alignment horizontal="right" wrapText="1"/>
    </xf>
    <xf numFmtId="0" fontId="19" fillId="4" borderId="78" xfId="0" applyFont="1" applyFill="1" applyBorder="1" applyAlignment="1">
      <alignment horizontal="center" vertical="center"/>
    </xf>
    <xf numFmtId="0" fontId="19" fillId="4" borderId="196" xfId="0" applyFont="1" applyFill="1" applyBorder="1"/>
    <xf numFmtId="0" fontId="19" fillId="4" borderId="197" xfId="0" applyFont="1" applyFill="1" applyBorder="1" applyAlignment="1">
      <alignment horizontal="center" vertical="center"/>
    </xf>
    <xf numFmtId="3" fontId="17" fillId="0" borderId="94" xfId="0" applyNumberFormat="1" applyFont="1" applyBorder="1" applyAlignment="1">
      <alignment horizontal="right" vertical="center" wrapText="1"/>
    </xf>
    <xf numFmtId="0" fontId="17" fillId="0" borderId="198" xfId="0" applyFont="1" applyBorder="1" applyAlignment="1">
      <alignment horizontal="right" vertical="center" wrapText="1"/>
    </xf>
    <xf numFmtId="3" fontId="17" fillId="0" borderId="189" xfId="0" applyNumberFormat="1" applyFont="1" applyBorder="1" applyAlignment="1">
      <alignment horizontal="right" vertical="center" wrapText="1"/>
    </xf>
    <xf numFmtId="0" fontId="17" fillId="0" borderId="0" xfId="0" applyFont="1" applyAlignment="1">
      <alignment horizontal="right" vertical="center" wrapText="1"/>
    </xf>
    <xf numFmtId="0" fontId="17" fillId="0" borderId="39" xfId="0" applyFont="1" applyBorder="1" applyAlignment="1">
      <alignment horizontal="right" vertical="center" wrapText="1"/>
    </xf>
    <xf numFmtId="0" fontId="17" fillId="0" borderId="199" xfId="0" applyFont="1" applyBorder="1" applyAlignment="1">
      <alignment wrapText="1"/>
    </xf>
    <xf numFmtId="3" fontId="17" fillId="0" borderId="70" xfId="0" applyNumberFormat="1" applyFont="1" applyBorder="1" applyAlignment="1">
      <alignment horizontal="right" vertical="center" wrapText="1"/>
    </xf>
    <xf numFmtId="3" fontId="17" fillId="0" borderId="190" xfId="0" applyNumberFormat="1" applyFont="1" applyBorder="1" applyAlignment="1">
      <alignment horizontal="right" vertical="center" wrapText="1"/>
    </xf>
    <xf numFmtId="1" fontId="17" fillId="0" borderId="70" xfId="0" applyNumberFormat="1" applyFont="1" applyBorder="1" applyAlignment="1">
      <alignment horizontal="right" vertical="center" wrapText="1"/>
    </xf>
    <xf numFmtId="9" fontId="17" fillId="0" borderId="70" xfId="0" applyNumberFormat="1" applyFont="1" applyBorder="1" applyAlignment="1">
      <alignment horizontal="right" vertical="center" wrapText="1"/>
    </xf>
    <xf numFmtId="9" fontId="17" fillId="0" borderId="70" xfId="2" applyFont="1" applyBorder="1" applyAlignment="1">
      <alignment horizontal="right" vertical="center" wrapText="1"/>
    </xf>
    <xf numFmtId="3" fontId="17" fillId="0" borderId="86" xfId="0" applyNumberFormat="1" applyFont="1" applyBorder="1" applyAlignment="1">
      <alignment horizontal="center" vertical="center" wrapText="1"/>
    </xf>
    <xf numFmtId="165" fontId="17" fillId="0" borderId="201" xfId="1" applyNumberFormat="1" applyFont="1" applyBorder="1" applyAlignment="1">
      <alignment horizontal="right" vertical="center" wrapText="1"/>
    </xf>
    <xf numFmtId="165" fontId="25" fillId="3" borderId="98" xfId="1" applyNumberFormat="1" applyFont="1" applyFill="1" applyBorder="1" applyAlignment="1">
      <alignment horizontal="right" vertical="center" wrapText="1"/>
    </xf>
    <xf numFmtId="3" fontId="25" fillId="3" borderId="202" xfId="0" applyNumberFormat="1" applyFont="1" applyFill="1" applyBorder="1"/>
    <xf numFmtId="0" fontId="15" fillId="0" borderId="203" xfId="0" quotePrefix="1" applyFont="1" applyBorder="1" applyAlignment="1">
      <alignment horizontal="right"/>
    </xf>
    <xf numFmtId="165" fontId="17" fillId="0" borderId="149" xfId="1" applyNumberFormat="1" applyFont="1" applyBorder="1" applyAlignment="1">
      <alignment horizontal="right" vertical="center" wrapText="1"/>
    </xf>
    <xf numFmtId="0" fontId="17" fillId="0" borderId="208" xfId="0" applyFont="1" applyBorder="1" applyAlignment="1">
      <alignment vertical="center" wrapText="1"/>
    </xf>
    <xf numFmtId="165" fontId="17" fillId="0" borderId="1" xfId="1" applyNumberFormat="1" applyFont="1" applyBorder="1" applyAlignment="1">
      <alignment horizontal="center" vertical="center" wrapText="1"/>
    </xf>
    <xf numFmtId="165" fontId="17" fillId="0" borderId="209" xfId="1" applyNumberFormat="1" applyFont="1" applyBorder="1" applyAlignment="1">
      <alignment horizontal="center" vertical="center" wrapText="1"/>
    </xf>
    <xf numFmtId="165" fontId="17" fillId="0" borderId="210" xfId="1" applyNumberFormat="1" applyFont="1" applyBorder="1" applyAlignment="1">
      <alignment horizontal="center" vertical="center" wrapText="1"/>
    </xf>
    <xf numFmtId="3" fontId="25" fillId="3" borderId="33" xfId="0" applyNumberFormat="1" applyFont="1" applyFill="1" applyBorder="1"/>
    <xf numFmtId="165" fontId="25" fillId="3" borderId="211" xfId="1" applyNumberFormat="1" applyFont="1" applyFill="1" applyBorder="1" applyAlignment="1">
      <alignment horizontal="right" vertical="center" wrapText="1"/>
    </xf>
    <xf numFmtId="165" fontId="17" fillId="0" borderId="203" xfId="1" applyNumberFormat="1" applyFont="1" applyBorder="1" applyAlignment="1">
      <alignment horizontal="right" vertical="center" wrapText="1"/>
    </xf>
    <xf numFmtId="165" fontId="17" fillId="0" borderId="212" xfId="1" applyNumberFormat="1" applyFont="1" applyBorder="1" applyAlignment="1">
      <alignment horizontal="right" vertical="center" wrapText="1"/>
    </xf>
    <xf numFmtId="165" fontId="17" fillId="0" borderId="214" xfId="1" applyNumberFormat="1" applyFont="1" applyBorder="1" applyAlignment="1">
      <alignment horizontal="right" vertical="center" wrapText="1"/>
    </xf>
    <xf numFmtId="165" fontId="17" fillId="0" borderId="213" xfId="1" applyNumberFormat="1" applyFont="1" applyBorder="1" applyAlignment="1">
      <alignment horizontal="right" vertical="center" wrapText="1"/>
    </xf>
    <xf numFmtId="0" fontId="20" fillId="0" borderId="138" xfId="1" quotePrefix="1" applyNumberFormat="1" applyFont="1" applyFill="1" applyBorder="1" applyAlignment="1">
      <alignment horizontal="right" vertical="center" wrapText="1"/>
    </xf>
    <xf numFmtId="0" fontId="20" fillId="0" borderId="82" xfId="1" quotePrefix="1" applyNumberFormat="1" applyFont="1" applyFill="1" applyBorder="1" applyAlignment="1">
      <alignment horizontal="right" vertical="center" wrapText="1"/>
    </xf>
    <xf numFmtId="165" fontId="15" fillId="0" borderId="64" xfId="0" applyNumberFormat="1" applyFont="1" applyBorder="1" applyAlignment="1">
      <alignment horizontal="right" vertical="center" wrapText="1"/>
    </xf>
    <xf numFmtId="3" fontId="17" fillId="0" borderId="93" xfId="0" applyNumberFormat="1" applyFont="1" applyBorder="1" applyAlignment="1">
      <alignment horizontal="right" wrapText="1"/>
    </xf>
    <xf numFmtId="3" fontId="17" fillId="0" borderId="64" xfId="0" applyNumberFormat="1" applyFont="1" applyBorder="1" applyAlignment="1">
      <alignment horizontal="right" wrapText="1"/>
    </xf>
    <xf numFmtId="171" fontId="17" fillId="0" borderId="64" xfId="0" applyNumberFormat="1" applyFont="1" applyBorder="1" applyAlignment="1">
      <alignment horizontal="right" wrapText="1"/>
    </xf>
    <xf numFmtId="3" fontId="24" fillId="6" borderId="82" xfId="1" applyNumberFormat="1" applyFont="1" applyFill="1" applyBorder="1" applyAlignment="1">
      <alignment horizontal="right" wrapText="1"/>
    </xf>
    <xf numFmtId="0" fontId="0" fillId="0" borderId="215" xfId="0" applyBorder="1"/>
    <xf numFmtId="3" fontId="17" fillId="0" borderId="215" xfId="0" applyNumberFormat="1" applyFont="1" applyBorder="1" applyAlignment="1">
      <alignment horizontal="right"/>
    </xf>
    <xf numFmtId="165" fontId="17" fillId="0" borderId="147" xfId="1" applyNumberFormat="1" applyFont="1" applyBorder="1" applyAlignment="1">
      <alignment horizontal="right" wrapText="1"/>
    </xf>
    <xf numFmtId="0" fontId="17" fillId="0" borderId="136" xfId="0" applyFont="1" applyBorder="1" applyAlignment="1">
      <alignment horizontal="right"/>
    </xf>
    <xf numFmtId="165" fontId="17" fillId="0" borderId="216" xfId="1" applyNumberFormat="1" applyFont="1" applyBorder="1" applyAlignment="1">
      <alignment horizontal="right" wrapText="1"/>
    </xf>
    <xf numFmtId="165" fontId="17" fillId="0" borderId="33" xfId="1" applyNumberFormat="1" applyFont="1" applyBorder="1" applyAlignment="1">
      <alignment horizontal="right" wrapText="1"/>
    </xf>
    <xf numFmtId="0" fontId="2" fillId="0" borderId="100" xfId="0" applyFont="1" applyBorder="1" applyAlignment="1">
      <alignment vertical="top"/>
    </xf>
    <xf numFmtId="165" fontId="17" fillId="0" borderId="8" xfId="1" applyNumberFormat="1" applyFont="1" applyFill="1" applyBorder="1" applyAlignment="1">
      <alignment horizontal="right"/>
    </xf>
    <xf numFmtId="0" fontId="2" fillId="0" borderId="100" xfId="0" applyFont="1" applyBorder="1" applyAlignment="1">
      <alignment wrapText="1"/>
    </xf>
    <xf numFmtId="165" fontId="17" fillId="0" borderId="8" xfId="1" applyNumberFormat="1" applyFont="1" applyBorder="1" applyAlignment="1">
      <alignment horizontal="right" vertical="center" wrapText="1"/>
    </xf>
    <xf numFmtId="0" fontId="0" fillId="0" borderId="100" xfId="0" applyBorder="1"/>
    <xf numFmtId="165" fontId="20" fillId="0" borderId="56" xfId="1" applyNumberFormat="1" applyFont="1" applyFill="1" applyBorder="1" applyAlignment="1">
      <alignment horizontal="right" wrapText="1"/>
    </xf>
    <xf numFmtId="9" fontId="17" fillId="0" borderId="70" xfId="2" applyFont="1" applyBorder="1" applyAlignment="1">
      <alignment horizontal="center" vertical="center" wrapText="1"/>
    </xf>
    <xf numFmtId="1" fontId="17" fillId="0" borderId="69" xfId="0" applyNumberFormat="1" applyFont="1" applyBorder="1" applyAlignment="1">
      <alignment horizontal="center" vertical="center"/>
    </xf>
    <xf numFmtId="9" fontId="17" fillId="0" borderId="69" xfId="2" applyFont="1" applyFill="1" applyBorder="1" applyAlignment="1">
      <alignment horizontal="center" vertical="center"/>
    </xf>
    <xf numFmtId="0" fontId="20" fillId="0" borderId="205" xfId="0" quotePrefix="1" applyFont="1" applyBorder="1" applyAlignment="1">
      <alignment horizontal="right"/>
    </xf>
    <xf numFmtId="165" fontId="20" fillId="0" borderId="204" xfId="1" applyNumberFormat="1" applyFont="1" applyFill="1" applyBorder="1" applyAlignment="1">
      <alignment horizontal="right" vertical="center" wrapText="1"/>
    </xf>
    <xf numFmtId="3" fontId="20" fillId="0" borderId="156" xfId="0" applyNumberFormat="1" applyFont="1" applyBorder="1" applyAlignment="1">
      <alignment horizontal="right"/>
    </xf>
    <xf numFmtId="3" fontId="20" fillId="0" borderId="22" xfId="0" applyNumberFormat="1" applyFont="1" applyBorder="1"/>
    <xf numFmtId="3" fontId="20" fillId="0" borderId="147" xfId="0" applyNumberFormat="1" applyFont="1" applyBorder="1" applyAlignment="1">
      <alignment horizontal="right"/>
    </xf>
    <xf numFmtId="9" fontId="25" fillId="3" borderId="103" xfId="2" applyFont="1" applyFill="1" applyBorder="1"/>
    <xf numFmtId="9" fontId="25" fillId="3" borderId="218" xfId="2" applyFont="1" applyFill="1" applyBorder="1"/>
    <xf numFmtId="9" fontId="25" fillId="3" borderId="219" xfId="2" applyFont="1" applyFill="1" applyBorder="1"/>
    <xf numFmtId="9" fontId="25" fillId="3" borderId="220" xfId="2" applyFont="1" applyFill="1" applyBorder="1"/>
    <xf numFmtId="165" fontId="17" fillId="0" borderId="224" xfId="1" applyNumberFormat="1" applyFont="1" applyBorder="1" applyAlignment="1">
      <alignment vertical="center" wrapText="1"/>
    </xf>
    <xf numFmtId="165" fontId="17" fillId="0" borderId="225" xfId="1" applyNumberFormat="1" applyFont="1" applyBorder="1" applyAlignment="1">
      <alignment vertical="center" wrapText="1"/>
    </xf>
    <xf numFmtId="165" fontId="17" fillId="0" borderId="227" xfId="1" applyNumberFormat="1" applyFont="1" applyBorder="1" applyAlignment="1">
      <alignment horizontal="right" vertical="center" wrapText="1"/>
    </xf>
    <xf numFmtId="165" fontId="17" fillId="0" borderId="226" xfId="1" applyNumberFormat="1" applyFont="1" applyBorder="1" applyAlignment="1">
      <alignment horizontal="right" vertical="center" wrapText="1"/>
    </xf>
    <xf numFmtId="165" fontId="17" fillId="0" borderId="228" xfId="1" applyNumberFormat="1" applyFont="1" applyBorder="1" applyAlignment="1">
      <alignment horizontal="right" vertical="center" wrapText="1"/>
    </xf>
    <xf numFmtId="165" fontId="17" fillId="0" borderId="223" xfId="1" applyNumberFormat="1" applyFont="1" applyBorder="1" applyAlignment="1">
      <alignment vertical="center" wrapText="1"/>
    </xf>
    <xf numFmtId="165" fontId="15" fillId="0" borderId="233" xfId="0" applyNumberFormat="1" applyFont="1" applyBorder="1" applyAlignment="1">
      <alignment horizontal="right" vertical="center" wrapText="1"/>
    </xf>
    <xf numFmtId="165" fontId="18" fillId="0" borderId="234" xfId="0" applyNumberFormat="1" applyFont="1" applyBorder="1" applyAlignment="1">
      <alignment horizontal="right" vertical="center" wrapText="1"/>
    </xf>
    <xf numFmtId="165" fontId="18" fillId="0" borderId="236" xfId="0" applyNumberFormat="1" applyFont="1" applyBorder="1" applyAlignment="1">
      <alignment horizontal="right" vertical="center" wrapText="1"/>
    </xf>
    <xf numFmtId="165" fontId="0" fillId="0" borderId="237" xfId="0" applyNumberFormat="1" applyBorder="1"/>
    <xf numFmtId="165" fontId="0" fillId="0" borderId="235" xfId="0" applyNumberFormat="1" applyBorder="1"/>
    <xf numFmtId="165" fontId="0" fillId="0" borderId="238" xfId="0" applyNumberFormat="1" applyBorder="1"/>
    <xf numFmtId="165" fontId="20" fillId="0" borderId="240" xfId="0" applyNumberFormat="1" applyFont="1" applyBorder="1" applyAlignment="1">
      <alignment horizontal="right" vertical="center" wrapText="1"/>
    </xf>
    <xf numFmtId="165" fontId="17" fillId="0" borderId="38" xfId="0" applyNumberFormat="1" applyFont="1" applyBorder="1" applyAlignment="1">
      <alignment vertical="center" wrapText="1"/>
    </xf>
    <xf numFmtId="165" fontId="17" fillId="0" borderId="20" xfId="0" applyNumberFormat="1" applyFont="1" applyBorder="1" applyAlignment="1">
      <alignment horizontal="right" vertical="center" wrapText="1"/>
    </xf>
    <xf numFmtId="165" fontId="17" fillId="0" borderId="222" xfId="0" applyNumberFormat="1" applyFont="1" applyBorder="1" applyAlignment="1">
      <alignment horizontal="right" vertical="center" wrapText="1"/>
    </xf>
    <xf numFmtId="165" fontId="15" fillId="0" borderId="242" xfId="0" applyNumberFormat="1" applyFont="1" applyBorder="1" applyAlignment="1">
      <alignment horizontal="right" vertical="center" wrapText="1"/>
    </xf>
    <xf numFmtId="0" fontId="24" fillId="3" borderId="88" xfId="0" applyFont="1" applyFill="1" applyBorder="1" applyAlignment="1">
      <alignment horizontal="left"/>
    </xf>
    <xf numFmtId="0" fontId="17" fillId="0" borderId="243" xfId="0" applyFont="1" applyBorder="1" applyAlignment="1">
      <alignment horizontal="left" vertical="center" wrapText="1"/>
    </xf>
    <xf numFmtId="165" fontId="15" fillId="0" borderId="234" xfId="0" applyNumberFormat="1" applyFont="1" applyBorder="1" applyAlignment="1">
      <alignment horizontal="right" vertical="center" wrapText="1"/>
    </xf>
    <xf numFmtId="0" fontId="17" fillId="0" borderId="244" xfId="0" applyFont="1" applyBorder="1" applyAlignment="1">
      <alignment horizontal="left" vertical="center" wrapText="1"/>
    </xf>
    <xf numFmtId="165" fontId="15" fillId="0" borderId="245" xfId="0" applyNumberFormat="1" applyFont="1" applyBorder="1" applyAlignment="1">
      <alignment horizontal="right" vertical="center" wrapText="1"/>
    </xf>
    <xf numFmtId="165" fontId="15" fillId="0" borderId="246" xfId="0" applyNumberFormat="1" applyFont="1" applyBorder="1" applyAlignment="1">
      <alignment horizontal="right" vertical="center" wrapText="1"/>
    </xf>
    <xf numFmtId="3" fontId="17" fillId="0" borderId="22" xfId="0" applyNumberFormat="1" applyFont="1" applyBorder="1" applyAlignment="1">
      <alignment horizontal="right" wrapText="1"/>
    </xf>
    <xf numFmtId="165" fontId="17" fillId="0" borderId="248" xfId="1" applyNumberFormat="1" applyFont="1" applyBorder="1" applyAlignment="1">
      <alignment vertical="center" wrapText="1"/>
    </xf>
    <xf numFmtId="3" fontId="20" fillId="0" borderId="251" xfId="0" applyNumberFormat="1" applyFont="1" applyBorder="1"/>
    <xf numFmtId="0" fontId="41" fillId="0" borderId="0" xfId="0" applyFont="1"/>
    <xf numFmtId="0" fontId="41" fillId="0" borderId="0" xfId="0" applyFont="1" applyAlignment="1">
      <alignment vertical="center"/>
    </xf>
    <xf numFmtId="1" fontId="17" fillId="0" borderId="66" xfId="1" applyNumberFormat="1" applyFont="1" applyBorder="1" applyAlignment="1">
      <alignment horizontal="center" vertical="center" wrapText="1"/>
    </xf>
    <xf numFmtId="1" fontId="17" fillId="0" borderId="86" xfId="1" applyNumberFormat="1" applyFont="1" applyBorder="1" applyAlignment="1">
      <alignment horizontal="center" vertical="center" wrapText="1"/>
    </xf>
    <xf numFmtId="1" fontId="25" fillId="3" borderId="74" xfId="1" applyNumberFormat="1" applyFont="1" applyFill="1" applyBorder="1" applyAlignment="1">
      <alignment horizontal="center" vertical="center"/>
    </xf>
    <xf numFmtId="9" fontId="25" fillId="3" borderId="74" xfId="2" applyFont="1" applyFill="1" applyBorder="1" applyAlignment="1">
      <alignment horizontal="center" vertical="center"/>
    </xf>
    <xf numFmtId="1" fontId="25" fillId="3" borderId="76" xfId="1" applyNumberFormat="1" applyFont="1" applyFill="1" applyBorder="1" applyAlignment="1">
      <alignment horizontal="center" vertical="center"/>
    </xf>
    <xf numFmtId="165" fontId="17" fillId="0" borderId="21" xfId="1" applyNumberFormat="1" applyFont="1" applyBorder="1" applyAlignment="1">
      <alignment horizontal="right" vertical="center" wrapText="1"/>
    </xf>
    <xf numFmtId="165" fontId="25" fillId="3" borderId="74" xfId="1" applyNumberFormat="1" applyFont="1" applyFill="1" applyBorder="1" applyAlignment="1">
      <alignment horizontal="right" vertical="center"/>
    </xf>
    <xf numFmtId="1" fontId="41" fillId="0" borderId="0" xfId="0" applyNumberFormat="1" applyFont="1" applyAlignment="1">
      <alignment horizontal="center"/>
    </xf>
    <xf numFmtId="0" fontId="15" fillId="0" borderId="103" xfId="0" applyFont="1" applyBorder="1" applyAlignment="1">
      <alignment horizontal="center"/>
    </xf>
    <xf numFmtId="0" fontId="15" fillId="0" borderId="104" xfId="0" applyFont="1" applyBorder="1" applyAlignment="1">
      <alignment horizontal="center"/>
    </xf>
    <xf numFmtId="1" fontId="15" fillId="0" borderId="103" xfId="0" applyNumberFormat="1" applyFont="1" applyBorder="1" applyAlignment="1">
      <alignment horizontal="center"/>
    </xf>
    <xf numFmtId="1" fontId="15" fillId="0" borderId="104" xfId="0" applyNumberFormat="1" applyFont="1" applyBorder="1" applyAlignment="1">
      <alignment horizontal="center"/>
    </xf>
    <xf numFmtId="0" fontId="17" fillId="0" borderId="252" xfId="0" applyFont="1" applyBorder="1" applyAlignment="1">
      <alignment wrapText="1"/>
    </xf>
    <xf numFmtId="171" fontId="17" fillId="0" borderId="253" xfId="0" applyNumberFormat="1" applyFont="1" applyBorder="1" applyAlignment="1">
      <alignment horizontal="right" wrapText="1"/>
    </xf>
    <xf numFmtId="171" fontId="17" fillId="0" borderId="254" xfId="0" applyNumberFormat="1" applyFont="1" applyBorder="1" applyAlignment="1">
      <alignment horizontal="right" wrapText="1"/>
    </xf>
    <xf numFmtId="9" fontId="17" fillId="0" borderId="69" xfId="2" applyFont="1" applyBorder="1" applyAlignment="1">
      <alignment horizontal="right"/>
    </xf>
    <xf numFmtId="9" fontId="17" fillId="0" borderId="71" xfId="2" applyFont="1" applyBorder="1" applyAlignment="1">
      <alignment horizontal="right"/>
    </xf>
    <xf numFmtId="165" fontId="25" fillId="3" borderId="50" xfId="1" applyNumberFormat="1" applyFont="1" applyFill="1" applyBorder="1" applyAlignment="1">
      <alignment horizontal="right" wrapText="1"/>
    </xf>
    <xf numFmtId="165" fontId="25" fillId="3" borderId="6" xfId="1" applyNumberFormat="1" applyFont="1" applyFill="1" applyBorder="1" applyAlignment="1">
      <alignment horizontal="right" wrapText="1"/>
    </xf>
    <xf numFmtId="165" fontId="25" fillId="3" borderId="49" xfId="1" applyNumberFormat="1" applyFont="1" applyFill="1" applyBorder="1" applyAlignment="1">
      <alignment horizontal="right" wrapText="1"/>
    </xf>
    <xf numFmtId="165" fontId="25" fillId="3" borderId="56" xfId="1" applyNumberFormat="1" applyFont="1" applyFill="1" applyBorder="1" applyAlignment="1">
      <alignment horizontal="right" wrapText="1"/>
    </xf>
    <xf numFmtId="165" fontId="18" fillId="0" borderId="49" xfId="1" applyNumberFormat="1" applyFont="1" applyBorder="1" applyAlignment="1">
      <alignment horizontal="right"/>
    </xf>
    <xf numFmtId="165" fontId="17" fillId="0" borderId="130" xfId="1" applyNumberFormat="1" applyFont="1" applyBorder="1" applyAlignment="1">
      <alignment horizontal="right"/>
    </xf>
    <xf numFmtId="165" fontId="18" fillId="0" borderId="134" xfId="1" applyNumberFormat="1" applyFont="1" applyBorder="1" applyAlignment="1">
      <alignment horizontal="right"/>
    </xf>
    <xf numFmtId="165" fontId="17" fillId="0" borderId="135" xfId="1" applyNumberFormat="1" applyFont="1" applyBorder="1" applyAlignment="1">
      <alignment horizontal="right"/>
    </xf>
    <xf numFmtId="165" fontId="17" fillId="0" borderId="71" xfId="1" applyNumberFormat="1" applyFont="1" applyBorder="1" applyAlignment="1">
      <alignment horizontal="right" wrapText="1"/>
    </xf>
    <xf numFmtId="0" fontId="24" fillId="3" borderId="58" xfId="0" applyFont="1" applyFill="1" applyBorder="1" applyAlignment="1">
      <alignment wrapText="1"/>
    </xf>
    <xf numFmtId="9" fontId="24" fillId="3" borderId="16" xfId="2" applyFont="1" applyFill="1" applyBorder="1" applyAlignment="1">
      <alignment horizontal="right" wrapText="1"/>
    </xf>
    <xf numFmtId="3" fontId="24" fillId="3" borderId="58" xfId="0" applyNumberFormat="1" applyFont="1" applyFill="1" applyBorder="1" applyAlignment="1">
      <alignment wrapText="1"/>
    </xf>
    <xf numFmtId="9" fontId="24" fillId="3" borderId="89" xfId="2" applyFont="1" applyFill="1" applyBorder="1" applyAlignment="1">
      <alignment horizontal="right" wrapText="1"/>
    </xf>
    <xf numFmtId="165" fontId="25" fillId="3" borderId="175" xfId="1" applyNumberFormat="1" applyFont="1" applyFill="1" applyBorder="1" applyAlignment="1">
      <alignment horizontal="right" wrapText="1"/>
    </xf>
    <xf numFmtId="0" fontId="17" fillId="0" borderId="94" xfId="0" applyFont="1" applyBorder="1" applyAlignment="1">
      <alignment wrapText="1"/>
    </xf>
    <xf numFmtId="9" fontId="17" fillId="0" borderId="3" xfId="0" applyNumberFormat="1" applyFont="1" applyBorder="1" applyAlignment="1">
      <alignment horizontal="right" vertical="center" wrapText="1"/>
    </xf>
    <xf numFmtId="3" fontId="17" fillId="0" borderId="21" xfId="0" applyNumberFormat="1" applyFont="1" applyBorder="1" applyAlignment="1">
      <alignment horizontal="right" vertical="center" wrapText="1"/>
    </xf>
    <xf numFmtId="9" fontId="17" fillId="0" borderId="66" xfId="0" applyNumberFormat="1" applyFont="1" applyBorder="1" applyAlignment="1">
      <alignment horizontal="right" vertical="center" wrapText="1"/>
    </xf>
    <xf numFmtId="0" fontId="17" fillId="0" borderId="184" xfId="0" applyFont="1" applyBorder="1" applyAlignment="1">
      <alignment wrapText="1"/>
    </xf>
    <xf numFmtId="3" fontId="17" fillId="0" borderId="167" xfId="0" applyNumberFormat="1" applyFont="1" applyBorder="1" applyAlignment="1">
      <alignment horizontal="right" vertical="center" wrapText="1"/>
    </xf>
    <xf numFmtId="9" fontId="17" fillId="0" borderId="86" xfId="0" applyNumberFormat="1" applyFont="1" applyBorder="1" applyAlignment="1">
      <alignment horizontal="right" vertical="center" wrapText="1"/>
    </xf>
    <xf numFmtId="0" fontId="24" fillId="3" borderId="16" xfId="0" applyFont="1" applyFill="1" applyBorder="1" applyAlignment="1">
      <alignment horizontal="right" wrapText="1"/>
    </xf>
    <xf numFmtId="165" fontId="24" fillId="3" borderId="16" xfId="1" applyNumberFormat="1" applyFont="1" applyFill="1" applyBorder="1" applyAlignment="1">
      <alignment horizontal="right" wrapText="1"/>
    </xf>
    <xf numFmtId="3" fontId="24" fillId="3" borderId="89" xfId="0" applyNumberFormat="1" applyFont="1" applyFill="1" applyBorder="1" applyAlignment="1">
      <alignment horizontal="center" wrapText="1"/>
    </xf>
    <xf numFmtId="1" fontId="24" fillId="3" borderId="16" xfId="0" applyNumberFormat="1" applyFont="1" applyFill="1" applyBorder="1" applyAlignment="1">
      <alignment horizontal="right" wrapText="1"/>
    </xf>
    <xf numFmtId="3" fontId="24" fillId="3" borderId="16" xfId="0" applyNumberFormat="1" applyFont="1" applyFill="1" applyBorder="1" applyAlignment="1">
      <alignment horizontal="right" wrapText="1"/>
    </xf>
    <xf numFmtId="0" fontId="17" fillId="0" borderId="3" xfId="0" applyFont="1" applyBorder="1" applyAlignment="1">
      <alignment wrapText="1"/>
    </xf>
    <xf numFmtId="9" fontId="17" fillId="0" borderId="94" xfId="0" applyNumberFormat="1" applyFont="1" applyBorder="1" applyAlignment="1">
      <alignment horizontal="right" vertical="center" wrapText="1"/>
    </xf>
    <xf numFmtId="9" fontId="17" fillId="0" borderId="86" xfId="2" applyFont="1" applyBorder="1" applyAlignment="1">
      <alignment horizontal="right" vertical="center" wrapText="1"/>
    </xf>
    <xf numFmtId="0" fontId="24" fillId="3" borderId="137" xfId="0" applyFont="1" applyFill="1" applyBorder="1" applyAlignment="1">
      <alignment vertical="center" wrapText="1"/>
    </xf>
    <xf numFmtId="9" fontId="24" fillId="3" borderId="10" xfId="2" applyFont="1" applyFill="1" applyBorder="1" applyAlignment="1">
      <alignment horizontal="right" vertical="center" wrapText="1"/>
    </xf>
    <xf numFmtId="9" fontId="24" fillId="3" borderId="138" xfId="2" applyFont="1" applyFill="1" applyBorder="1" applyAlignment="1">
      <alignment horizontal="right" vertical="center" wrapText="1"/>
    </xf>
    <xf numFmtId="0" fontId="17" fillId="0" borderId="65" xfId="0" applyFont="1" applyBorder="1" applyAlignment="1">
      <alignment vertical="center" wrapText="1"/>
    </xf>
    <xf numFmtId="9" fontId="17" fillId="0" borderId="7" xfId="0" applyNumberFormat="1" applyFont="1" applyBorder="1" applyAlignment="1">
      <alignment horizontal="right" vertical="center" wrapText="1"/>
    </xf>
    <xf numFmtId="9" fontId="17" fillId="0" borderId="64" xfId="0" applyNumberFormat="1" applyFont="1" applyBorder="1" applyAlignment="1">
      <alignment horizontal="right" vertical="center" wrapText="1"/>
    </xf>
    <xf numFmtId="0" fontId="17" fillId="0" borderId="68" xfId="0" applyFont="1" applyBorder="1" applyAlignment="1">
      <alignment vertical="center" wrapText="1"/>
    </xf>
    <xf numFmtId="9" fontId="17" fillId="0" borderId="69" xfId="0" applyNumberFormat="1" applyFont="1" applyBorder="1" applyAlignment="1">
      <alignment horizontal="right" vertical="center" wrapText="1"/>
    </xf>
    <xf numFmtId="9" fontId="17" fillId="0" borderId="71" xfId="0" applyNumberFormat="1" applyFont="1" applyBorder="1" applyAlignment="1">
      <alignment horizontal="right" vertical="center" wrapText="1"/>
    </xf>
    <xf numFmtId="0" fontId="25" fillId="3" borderId="150" xfId="0" applyFont="1" applyFill="1" applyBorder="1"/>
    <xf numFmtId="9" fontId="25" fillId="3" borderId="34" xfId="2" applyFont="1" applyFill="1" applyBorder="1" applyAlignment="1">
      <alignment horizontal="right"/>
    </xf>
    <xf numFmtId="9" fontId="25" fillId="3" borderId="151" xfId="2" applyFont="1" applyFill="1" applyBorder="1" applyAlignment="1">
      <alignment horizontal="right"/>
    </xf>
    <xf numFmtId="9" fontId="17" fillId="0" borderId="22" xfId="2" applyFont="1" applyBorder="1"/>
    <xf numFmtId="9" fontId="17" fillId="0" borderId="147" xfId="2" applyFont="1" applyBorder="1"/>
    <xf numFmtId="0" fontId="17" fillId="0" borderId="152" xfId="0" applyFont="1" applyBorder="1"/>
    <xf numFmtId="9" fontId="17" fillId="0" borderId="153" xfId="2" applyFont="1" applyBorder="1"/>
    <xf numFmtId="9" fontId="17" fillId="0" borderId="154" xfId="2" applyFont="1" applyBorder="1"/>
    <xf numFmtId="0" fontId="18" fillId="0" borderId="79" xfId="0" applyFont="1" applyBorder="1" applyAlignment="1">
      <alignment wrapText="1"/>
    </xf>
    <xf numFmtId="0" fontId="18" fillId="0" borderId="94" xfId="0" applyFont="1" applyBorder="1" applyAlignment="1">
      <alignment wrapText="1"/>
    </xf>
    <xf numFmtId="9" fontId="18" fillId="0" borderId="3" xfId="2" applyFont="1" applyBorder="1" applyAlignment="1">
      <alignment horizontal="right" wrapText="1"/>
    </xf>
    <xf numFmtId="0" fontId="18" fillId="0" borderId="21" xfId="0" applyFont="1" applyBorder="1" applyAlignment="1">
      <alignment horizontal="right" wrapText="1"/>
    </xf>
    <xf numFmtId="9" fontId="18" fillId="0" borderId="66" xfId="0" applyNumberFormat="1" applyFont="1" applyBorder="1" applyAlignment="1">
      <alignment horizontal="right" wrapText="1"/>
    </xf>
    <xf numFmtId="9" fontId="18" fillId="0" borderId="66" xfId="2" applyFont="1" applyBorder="1" applyAlignment="1">
      <alignment horizontal="right" wrapText="1"/>
    </xf>
    <xf numFmtId="0" fontId="18" fillId="0" borderId="85" xfId="0" applyFont="1" applyBorder="1" applyAlignment="1">
      <alignment wrapText="1"/>
    </xf>
    <xf numFmtId="0" fontId="18" fillId="0" borderId="184" xfId="0" applyFont="1" applyBorder="1" applyAlignment="1">
      <alignment wrapText="1"/>
    </xf>
    <xf numFmtId="9" fontId="18" fillId="0" borderId="70" xfId="0" applyNumberFormat="1" applyFont="1" applyBorder="1" applyAlignment="1">
      <alignment horizontal="right" wrapText="1"/>
    </xf>
    <xf numFmtId="0" fontId="18" fillId="0" borderId="167" xfId="0" applyFont="1" applyBorder="1" applyAlignment="1">
      <alignment horizontal="right" wrapText="1"/>
    </xf>
    <xf numFmtId="9" fontId="18" fillId="0" borderId="86" xfId="0" applyNumberFormat="1" applyFont="1" applyBorder="1" applyAlignment="1">
      <alignment horizontal="right" wrapText="1"/>
    </xf>
    <xf numFmtId="9" fontId="18" fillId="0" borderId="86" xfId="2" applyFont="1" applyBorder="1" applyAlignment="1">
      <alignment horizontal="right" wrapText="1"/>
    </xf>
    <xf numFmtId="9" fontId="18" fillId="0" borderId="3" xfId="0" applyNumberFormat="1" applyFont="1" applyBorder="1" applyAlignment="1">
      <alignment horizontal="right" wrapText="1"/>
    </xf>
    <xf numFmtId="0" fontId="18" fillId="0" borderId="3" xfId="0" applyFont="1" applyBorder="1" applyAlignment="1">
      <alignment horizontal="right" wrapText="1"/>
    </xf>
    <xf numFmtId="0" fontId="18" fillId="0" borderId="70" xfId="0" applyFont="1" applyBorder="1" applyAlignment="1">
      <alignment horizontal="right" wrapText="1"/>
    </xf>
    <xf numFmtId="0" fontId="18" fillId="0" borderId="102" xfId="0" applyFont="1" applyBorder="1" applyAlignment="1">
      <alignment wrapText="1"/>
    </xf>
    <xf numFmtId="9" fontId="24" fillId="3" borderId="37" xfId="2" applyFont="1" applyFill="1" applyBorder="1" applyAlignment="1">
      <alignment horizontal="right" wrapText="1"/>
    </xf>
    <xf numFmtId="0" fontId="17" fillId="0" borderId="189" xfId="0" applyFont="1" applyBorder="1" applyAlignment="1">
      <alignment wrapText="1"/>
    </xf>
    <xf numFmtId="9" fontId="17" fillId="0" borderId="21" xfId="0" applyNumberFormat="1" applyFont="1" applyBorder="1" applyAlignment="1">
      <alignment horizontal="right" wrapText="1"/>
    </xf>
    <xf numFmtId="0" fontId="17" fillId="0" borderId="21" xfId="0" applyFont="1" applyBorder="1" applyAlignment="1">
      <alignment horizontal="right" wrapText="1"/>
    </xf>
    <xf numFmtId="0" fontId="17" fillId="0" borderId="190" xfId="0" applyFont="1" applyBorder="1" applyAlignment="1">
      <alignment wrapText="1"/>
    </xf>
    <xf numFmtId="9" fontId="17" fillId="0" borderId="167" xfId="0" applyNumberFormat="1" applyFont="1" applyBorder="1" applyAlignment="1">
      <alignment horizontal="right" wrapText="1"/>
    </xf>
    <xf numFmtId="0" fontId="17" fillId="0" borderId="167" xfId="0" applyFont="1" applyBorder="1" applyAlignment="1">
      <alignment horizontal="right" wrapText="1"/>
    </xf>
    <xf numFmtId="0" fontId="17" fillId="0" borderId="70" xfId="0" applyFont="1" applyBorder="1" applyAlignment="1">
      <alignment horizontal="right" vertical="center" wrapText="1"/>
    </xf>
    <xf numFmtId="9" fontId="24" fillId="3" borderId="6" xfId="2" applyFont="1" applyFill="1" applyBorder="1" applyAlignment="1">
      <alignment horizontal="right" vertical="center" wrapText="1"/>
    </xf>
    <xf numFmtId="9" fontId="17" fillId="0" borderId="0" xfId="2" applyFont="1" applyAlignment="1">
      <alignment horizontal="right" vertical="center"/>
    </xf>
    <xf numFmtId="9" fontId="17" fillId="0" borderId="103" xfId="2" applyFont="1" applyBorder="1" applyAlignment="1">
      <alignment horizontal="right" vertical="center"/>
    </xf>
    <xf numFmtId="9" fontId="24" fillId="3" borderId="7" xfId="2" applyFont="1" applyFill="1" applyBorder="1" applyAlignment="1">
      <alignment horizontal="right" vertical="center" wrapText="1"/>
    </xf>
    <xf numFmtId="9" fontId="17" fillId="0" borderId="7" xfId="2" applyFont="1" applyBorder="1" applyAlignment="1">
      <alignment horizontal="right" vertical="center" wrapText="1"/>
    </xf>
    <xf numFmtId="9" fontId="17" fillId="0" borderId="64" xfId="2" applyFont="1" applyBorder="1" applyAlignment="1">
      <alignment horizontal="right" vertical="center" wrapText="1"/>
    </xf>
    <xf numFmtId="9" fontId="17" fillId="3" borderId="7" xfId="2" applyFont="1" applyFill="1" applyBorder="1" applyAlignment="1">
      <alignment horizontal="right" vertical="center" wrapText="1"/>
    </xf>
    <xf numFmtId="9" fontId="24" fillId="3" borderId="6" xfId="2" applyFont="1" applyFill="1" applyBorder="1" applyAlignment="1">
      <alignment horizontal="right" vertical="center"/>
    </xf>
    <xf numFmtId="9" fontId="17" fillId="0" borderId="6" xfId="2" applyFont="1" applyBorder="1" applyAlignment="1">
      <alignment horizontal="right" vertical="center"/>
    </xf>
    <xf numFmtId="9" fontId="17" fillId="0" borderId="93" xfId="2" applyFont="1" applyBorder="1" applyAlignment="1">
      <alignment horizontal="right" vertical="center"/>
    </xf>
    <xf numFmtId="9" fontId="24" fillId="3" borderId="81" xfId="2" applyFont="1" applyFill="1" applyBorder="1" applyAlignment="1">
      <alignment horizontal="right" vertical="center" wrapText="1"/>
    </xf>
    <xf numFmtId="9" fontId="20" fillId="0" borderId="81" xfId="2" applyFont="1" applyBorder="1" applyAlignment="1">
      <alignment horizontal="right" vertical="center" wrapText="1"/>
    </xf>
    <xf numFmtId="9" fontId="20" fillId="0" borderId="82" xfId="2" applyFont="1" applyBorder="1" applyAlignment="1">
      <alignment horizontal="right" vertical="center" wrapText="1"/>
    </xf>
    <xf numFmtId="3" fontId="17" fillId="0" borderId="38" xfId="1" applyNumberFormat="1" applyFont="1" applyBorder="1" applyAlignment="1">
      <alignment vertical="center" wrapText="1"/>
    </xf>
    <xf numFmtId="2" fontId="17" fillId="0" borderId="38" xfId="0" applyNumberFormat="1" applyFont="1" applyBorder="1" applyAlignment="1">
      <alignment horizontal="right" vertical="center" wrapText="1"/>
    </xf>
    <xf numFmtId="2" fontId="25" fillId="3" borderId="177" xfId="0" applyNumberFormat="1" applyFont="1" applyFill="1" applyBorder="1" applyAlignment="1">
      <alignment horizontal="right" wrapText="1"/>
    </xf>
    <xf numFmtId="171" fontId="25" fillId="3" borderId="178" xfId="0" applyNumberFormat="1" applyFont="1" applyFill="1" applyBorder="1" applyAlignment="1">
      <alignment horizontal="right" wrapText="1"/>
    </xf>
    <xf numFmtId="3" fontId="17" fillId="0" borderId="201" xfId="0" applyNumberFormat="1" applyFont="1" applyBorder="1" applyAlignment="1">
      <alignment horizontal="right" wrapText="1"/>
    </xf>
    <xf numFmtId="165" fontId="17" fillId="0" borderId="230" xfId="0" applyNumberFormat="1" applyFont="1" applyBorder="1" applyAlignment="1">
      <alignment horizontal="right"/>
    </xf>
    <xf numFmtId="165" fontId="17" fillId="0" borderId="247" xfId="1" applyNumberFormat="1" applyFont="1" applyBorder="1" applyAlignment="1">
      <alignment vertical="center" wrapText="1"/>
    </xf>
    <xf numFmtId="165" fontId="17" fillId="0" borderId="249" xfId="0" applyNumberFormat="1" applyFont="1" applyBorder="1" applyAlignment="1">
      <alignment horizontal="right"/>
    </xf>
    <xf numFmtId="3" fontId="20" fillId="0" borderId="250" xfId="0" applyNumberFormat="1" applyFont="1" applyBorder="1"/>
    <xf numFmtId="165" fontId="17" fillId="0" borderId="230" xfId="0" applyNumberFormat="1" applyFont="1" applyBorder="1" applyAlignment="1">
      <alignment horizontal="right" vertical="center" wrapText="1"/>
    </xf>
    <xf numFmtId="165" fontId="17" fillId="0" borderId="221" xfId="0" applyNumberFormat="1" applyFont="1" applyBorder="1" applyAlignment="1">
      <alignment horizontal="right" vertical="center" wrapText="1"/>
    </xf>
    <xf numFmtId="165" fontId="17" fillId="0" borderId="241" xfId="0" applyNumberFormat="1" applyFont="1" applyBorder="1" applyAlignment="1">
      <alignment vertical="center" wrapText="1"/>
    </xf>
    <xf numFmtId="165" fontId="20" fillId="0" borderId="239" xfId="0" applyNumberFormat="1" applyFont="1" applyBorder="1" applyAlignment="1">
      <alignment horizontal="right" vertical="center" wrapText="1"/>
    </xf>
    <xf numFmtId="3" fontId="17" fillId="0" borderId="103" xfId="0" applyNumberFormat="1" applyFont="1" applyBorder="1" applyAlignment="1">
      <alignment horizontal="right"/>
    </xf>
    <xf numFmtId="3" fontId="17" fillId="0" borderId="36" xfId="0" applyNumberFormat="1" applyFont="1" applyBorder="1" applyAlignment="1">
      <alignment horizontal="right"/>
    </xf>
    <xf numFmtId="0" fontId="17" fillId="0" borderId="64" xfId="0" applyFont="1" applyBorder="1" applyAlignment="1">
      <alignment horizontal="right"/>
    </xf>
    <xf numFmtId="3" fontId="17" fillId="0" borderId="158" xfId="0" applyNumberFormat="1" applyFont="1" applyBorder="1" applyAlignment="1">
      <alignment horizontal="right"/>
    </xf>
    <xf numFmtId="0" fontId="23" fillId="2" borderId="99" xfId="0" applyFont="1" applyFill="1" applyBorder="1"/>
    <xf numFmtId="0" fontId="23" fillId="2" borderId="62" xfId="0" applyFont="1" applyFill="1" applyBorder="1"/>
    <xf numFmtId="165" fontId="17" fillId="0" borderId="229" xfId="1" applyNumberFormat="1" applyFont="1" applyBorder="1" applyAlignment="1">
      <alignment horizontal="right" vertical="center" wrapText="1"/>
    </xf>
    <xf numFmtId="170" fontId="17" fillId="0" borderId="7" xfId="1" applyNumberFormat="1" applyFont="1" applyBorder="1" applyAlignment="1">
      <alignment horizontal="right" vertical="center" wrapText="1"/>
    </xf>
    <xf numFmtId="165" fontId="17" fillId="0" borderId="230" xfId="1" applyNumberFormat="1" applyFont="1" applyBorder="1" applyAlignment="1">
      <alignment horizontal="right" vertical="center" wrapText="1"/>
    </xf>
    <xf numFmtId="165" fontId="17" fillId="0" borderId="221" xfId="1" applyNumberFormat="1" applyFont="1" applyBorder="1" applyAlignment="1">
      <alignment horizontal="right" vertical="center" wrapText="1"/>
    </xf>
    <xf numFmtId="165" fontId="17" fillId="0" borderId="231" xfId="1" applyNumberFormat="1" applyFont="1" applyBorder="1" applyAlignment="1">
      <alignment vertical="center" wrapText="1"/>
    </xf>
    <xf numFmtId="165" fontId="17" fillId="0" borderId="214" xfId="1" applyNumberFormat="1" applyFont="1" applyBorder="1" applyAlignment="1">
      <alignment vertical="center" wrapText="1"/>
    </xf>
    <xf numFmtId="165" fontId="17" fillId="0" borderId="103" xfId="1" applyNumberFormat="1" applyFont="1" applyBorder="1" applyAlignment="1">
      <alignment vertical="center" wrapText="1"/>
    </xf>
    <xf numFmtId="3" fontId="20" fillId="0" borderId="232" xfId="0" applyNumberFormat="1" applyFont="1" applyBorder="1" applyAlignment="1">
      <alignment horizontal="right"/>
    </xf>
    <xf numFmtId="3" fontId="20" fillId="0" borderId="220" xfId="0" applyNumberFormat="1" applyFont="1" applyBorder="1" applyAlignment="1">
      <alignment horizontal="right"/>
    </xf>
    <xf numFmtId="44" fontId="17" fillId="0" borderId="6" xfId="0" applyNumberFormat="1" applyFont="1" applyBorder="1" applyAlignment="1">
      <alignment horizontal="right" wrapText="1"/>
    </xf>
    <xf numFmtId="44" fontId="24" fillId="3" borderId="6" xfId="0" applyNumberFormat="1" applyFont="1" applyFill="1" applyBorder="1" applyAlignment="1">
      <alignment horizontal="right" wrapText="1"/>
    </xf>
    <xf numFmtId="44" fontId="17" fillId="0" borderId="7" xfId="0" applyNumberFormat="1" applyFont="1" applyBorder="1" applyAlignment="1">
      <alignment horizontal="right" vertical="center"/>
    </xf>
    <xf numFmtId="44" fontId="17" fillId="0" borderId="64" xfId="0" applyNumberFormat="1" applyFont="1" applyBorder="1" applyAlignment="1">
      <alignment horizontal="right" vertical="center"/>
    </xf>
    <xf numFmtId="44" fontId="17" fillId="0" borderId="93" xfId="0" applyNumberFormat="1" applyFont="1" applyBorder="1" applyAlignment="1">
      <alignment horizontal="right" wrapText="1"/>
    </xf>
    <xf numFmtId="44" fontId="17" fillId="0" borderId="9" xfId="0" applyNumberFormat="1" applyFont="1" applyBorder="1" applyAlignment="1">
      <alignment horizontal="right" wrapText="1"/>
    </xf>
    <xf numFmtId="44" fontId="17" fillId="0" borderId="136" xfId="0" applyNumberFormat="1" applyFont="1" applyBorder="1" applyAlignment="1">
      <alignment horizontal="right" wrapText="1"/>
    </xf>
    <xf numFmtId="44" fontId="25" fillId="3" borderId="10" xfId="0" applyNumberFormat="1" applyFont="1" applyFill="1" applyBorder="1" applyAlignment="1">
      <alignment horizontal="right" wrapText="1"/>
    </xf>
    <xf numFmtId="44" fontId="25" fillId="3" borderId="10" xfId="1" applyNumberFormat="1" applyFont="1" applyFill="1" applyBorder="1" applyAlignment="1">
      <alignment horizontal="right" wrapText="1"/>
    </xf>
    <xf numFmtId="44" fontId="20" fillId="0" borderId="10" xfId="0" applyNumberFormat="1" applyFont="1" applyBorder="1" applyAlignment="1">
      <alignment horizontal="right" wrapText="1"/>
    </xf>
    <xf numFmtId="44" fontId="20" fillId="0" borderId="138" xfId="0" applyNumberFormat="1" applyFont="1" applyBorder="1" applyAlignment="1">
      <alignment horizontal="right" wrapText="1"/>
    </xf>
    <xf numFmtId="9" fontId="20" fillId="0" borderId="69" xfId="2" applyFont="1" applyBorder="1" applyAlignment="1">
      <alignment horizontal="right"/>
    </xf>
    <xf numFmtId="165" fontId="24" fillId="3" borderId="256" xfId="1" applyNumberFormat="1" applyFont="1" applyFill="1" applyBorder="1" applyAlignment="1">
      <alignment horizontal="right" wrapText="1"/>
    </xf>
    <xf numFmtId="165" fontId="20" fillId="0" borderId="256" xfId="1" applyNumberFormat="1" applyFont="1" applyFill="1" applyBorder="1" applyAlignment="1">
      <alignment horizontal="right" wrapText="1"/>
    </xf>
    <xf numFmtId="165" fontId="20" fillId="0" borderId="257" xfId="1" applyNumberFormat="1" applyFont="1" applyFill="1" applyBorder="1" applyAlignment="1">
      <alignment horizontal="right" wrapText="1"/>
    </xf>
    <xf numFmtId="0" fontId="24" fillId="3" borderId="255" xfId="0" applyFont="1" applyFill="1" applyBorder="1" applyAlignment="1">
      <alignment wrapText="1"/>
    </xf>
    <xf numFmtId="0" fontId="1" fillId="0" borderId="0" xfId="0" quotePrefix="1" applyFont="1" applyAlignment="1">
      <alignment horizontal="right"/>
    </xf>
    <xf numFmtId="43" fontId="0" fillId="0" borderId="0" xfId="0" applyNumberFormat="1"/>
    <xf numFmtId="0" fontId="24" fillId="3" borderId="258" xfId="0" applyFont="1" applyFill="1" applyBorder="1" applyAlignment="1">
      <alignment wrapText="1"/>
    </xf>
    <xf numFmtId="0" fontId="24" fillId="3" borderId="259" xfId="0" applyFont="1" applyFill="1" applyBorder="1" applyAlignment="1">
      <alignment horizontal="right" wrapText="1"/>
    </xf>
    <xf numFmtId="0" fontId="24" fillId="3" borderId="260" xfId="0" applyFont="1" applyFill="1" applyBorder="1" applyAlignment="1">
      <alignment horizontal="right" wrapText="1"/>
    </xf>
    <xf numFmtId="0" fontId="25" fillId="3" borderId="182" xfId="0" applyFont="1" applyFill="1" applyBorder="1" applyAlignment="1">
      <alignment horizontal="center" vertical="center"/>
    </xf>
    <xf numFmtId="0" fontId="25" fillId="3" borderId="171" xfId="0" applyFont="1" applyFill="1" applyBorder="1" applyAlignment="1">
      <alignment horizontal="center" vertical="center"/>
    </xf>
    <xf numFmtId="0" fontId="17" fillId="0" borderId="174" xfId="0" applyFont="1" applyBorder="1" applyAlignment="1">
      <alignment horizontal="center" vertical="center"/>
    </xf>
    <xf numFmtId="0" fontId="17" fillId="0" borderId="11" xfId="0" applyFont="1" applyBorder="1" applyAlignment="1">
      <alignment horizontal="center" vertical="center"/>
    </xf>
    <xf numFmtId="0" fontId="17" fillId="0" borderId="131" xfId="0" applyFont="1" applyBorder="1" applyAlignment="1">
      <alignment horizontal="center" vertical="center"/>
    </xf>
    <xf numFmtId="0" fontId="17" fillId="0" borderId="217" xfId="0" applyFont="1" applyBorder="1" applyAlignment="1">
      <alignment horizontal="center" vertical="center"/>
    </xf>
    <xf numFmtId="0" fontId="19" fillId="4" borderId="75" xfId="0" applyFont="1" applyFill="1" applyBorder="1" applyAlignment="1">
      <alignment horizontal="center"/>
    </xf>
    <xf numFmtId="0" fontId="17" fillId="0" borderId="83" xfId="0" applyFont="1" applyBorder="1" applyAlignment="1">
      <alignment horizontal="left" vertical="center"/>
    </xf>
    <xf numFmtId="0" fontId="17" fillId="0" borderId="87" xfId="0" applyFont="1" applyBorder="1" applyAlignment="1">
      <alignment horizontal="left" vertical="center"/>
    </xf>
    <xf numFmtId="0" fontId="17" fillId="0" borderId="84" xfId="0" applyFont="1" applyBorder="1" applyAlignment="1">
      <alignment horizontal="left" vertical="center"/>
    </xf>
    <xf numFmtId="0" fontId="17" fillId="0" borderId="129" xfId="0" applyFont="1" applyBorder="1"/>
    <xf numFmtId="0" fontId="17" fillId="0" borderId="52" xfId="0" applyFont="1" applyBorder="1"/>
    <xf numFmtId="0" fontId="17" fillId="0" borderId="53" xfId="0" applyFont="1" applyBorder="1"/>
    <xf numFmtId="0" fontId="17" fillId="0" borderId="131" xfId="0" applyFont="1" applyBorder="1"/>
    <xf numFmtId="0" fontId="17" fillId="0" borderId="132" xfId="0" applyFont="1" applyBorder="1"/>
    <xf numFmtId="0" fontId="17" fillId="0" borderId="133" xfId="0" applyFont="1" applyBorder="1"/>
    <xf numFmtId="0" fontId="25" fillId="3" borderId="128" xfId="0" applyFont="1" applyFill="1" applyBorder="1" applyAlignment="1">
      <alignment horizontal="left"/>
    </xf>
    <xf numFmtId="0" fontId="25" fillId="3" borderId="54" xfId="0" applyFont="1" applyFill="1" applyBorder="1" applyAlignment="1">
      <alignment horizontal="left"/>
    </xf>
    <xf numFmtId="0" fontId="25" fillId="3" borderId="55" xfId="0" applyFont="1" applyFill="1" applyBorder="1" applyAlignment="1">
      <alignment horizontal="left"/>
    </xf>
    <xf numFmtId="0" fontId="20" fillId="0" borderId="119" xfId="0" applyFont="1" applyBorder="1" applyAlignment="1">
      <alignment horizontal="center" vertical="center"/>
    </xf>
    <xf numFmtId="0" fontId="20" fillId="0" borderId="120" xfId="0" applyFont="1" applyBorder="1" applyAlignment="1">
      <alignment horizontal="center" vertical="center"/>
    </xf>
    <xf numFmtId="0" fontId="20" fillId="0" borderId="121" xfId="0" applyFont="1" applyBorder="1" applyAlignment="1">
      <alignment horizontal="center" vertical="center"/>
    </xf>
    <xf numFmtId="0" fontId="20" fillId="0" borderId="123" xfId="0" applyFont="1" applyBorder="1" applyAlignment="1">
      <alignment horizontal="center" vertical="center"/>
    </xf>
    <xf numFmtId="0" fontId="20" fillId="0" borderId="126" xfId="0" applyFont="1" applyBorder="1" applyAlignment="1">
      <alignment horizontal="center" vertical="center"/>
    </xf>
    <xf numFmtId="0" fontId="20" fillId="3" borderId="32" xfId="0" applyFont="1" applyFill="1" applyBorder="1"/>
    <xf numFmtId="0" fontId="20" fillId="3" borderId="29" xfId="0" applyFont="1" applyFill="1" applyBorder="1"/>
    <xf numFmtId="0" fontId="20" fillId="3" borderId="23" xfId="0" applyFont="1" applyFill="1" applyBorder="1"/>
    <xf numFmtId="0" fontId="21" fillId="0" borderId="123" xfId="0" applyFont="1" applyBorder="1" applyAlignment="1">
      <alignment horizontal="center" vertical="center"/>
    </xf>
    <xf numFmtId="0" fontId="21" fillId="0" borderId="124" xfId="0" applyFont="1" applyBorder="1" applyAlignment="1">
      <alignment horizontal="center" vertical="center"/>
    </xf>
    <xf numFmtId="0" fontId="20" fillId="3" borderId="59" xfId="0" applyFont="1" applyFill="1" applyBorder="1"/>
    <xf numFmtId="0" fontId="19" fillId="4" borderId="186" xfId="0" applyFont="1" applyFill="1" applyBorder="1" applyAlignment="1">
      <alignment horizontal="center" vertical="center" wrapText="1"/>
    </xf>
    <xf numFmtId="0" fontId="19" fillId="4" borderId="185" xfId="0" applyFont="1" applyFill="1" applyBorder="1" applyAlignment="1">
      <alignment horizontal="center" vertical="center" wrapText="1"/>
    </xf>
    <xf numFmtId="0" fontId="19" fillId="2" borderId="77" xfId="0" applyFont="1" applyFill="1" applyBorder="1" applyAlignment="1">
      <alignment horizontal="center"/>
    </xf>
    <xf numFmtId="0" fontId="19" fillId="4" borderId="21" xfId="0" applyFont="1" applyFill="1" applyBorder="1" applyAlignment="1">
      <alignment horizontal="center" vertical="center" wrapText="1"/>
    </xf>
    <xf numFmtId="0" fontId="19" fillId="4" borderId="94" xfId="0" applyFont="1" applyFill="1" applyBorder="1" applyAlignment="1">
      <alignment horizontal="center" vertical="center" wrapText="1"/>
    </xf>
    <xf numFmtId="0" fontId="19" fillId="4" borderId="157" xfId="0" applyFont="1" applyFill="1" applyBorder="1" applyAlignment="1">
      <alignment horizontal="center" wrapText="1"/>
    </xf>
    <xf numFmtId="0" fontId="19" fillId="4" borderId="194" xfId="0" applyFont="1" applyFill="1" applyBorder="1" applyAlignment="1">
      <alignment horizontal="center" wrapText="1"/>
    </xf>
    <xf numFmtId="0" fontId="19" fillId="4" borderId="104" xfId="0" applyFont="1" applyFill="1" applyBorder="1" applyAlignment="1">
      <alignment horizontal="center" wrapText="1"/>
    </xf>
    <xf numFmtId="0" fontId="19" fillId="4" borderId="192" xfId="0" applyFont="1" applyFill="1" applyBorder="1" applyAlignment="1">
      <alignment horizontal="center" wrapText="1"/>
    </xf>
    <xf numFmtId="0" fontId="19" fillId="4" borderId="183" xfId="0" applyFont="1" applyFill="1" applyBorder="1" applyAlignment="1">
      <alignment horizontal="center" wrapText="1"/>
    </xf>
    <xf numFmtId="0" fontId="19" fillId="4" borderId="193" xfId="0" applyFont="1" applyFill="1" applyBorder="1" applyAlignment="1">
      <alignment horizontal="center" wrapText="1"/>
    </xf>
    <xf numFmtId="0" fontId="19" fillId="4" borderId="200" xfId="0" applyFont="1" applyFill="1" applyBorder="1" applyAlignment="1">
      <alignment horizontal="center" wrapText="1"/>
    </xf>
    <xf numFmtId="0" fontId="24" fillId="3" borderId="255" xfId="0" applyFont="1" applyFill="1" applyBorder="1" applyAlignment="1">
      <alignment horizontal="left" wrapText="1"/>
    </xf>
    <xf numFmtId="0" fontId="24" fillId="3" borderId="256" xfId="0" applyFont="1" applyFill="1" applyBorder="1" applyAlignment="1">
      <alignment horizontal="left" wrapText="1"/>
    </xf>
    <xf numFmtId="0" fontId="20" fillId="0" borderId="206" xfId="0" applyFont="1" applyBorder="1" applyAlignment="1">
      <alignment horizontal="left" vertical="center"/>
    </xf>
    <xf numFmtId="0" fontId="20" fillId="0" borderId="207" xfId="0" applyFont="1" applyBorder="1" applyAlignment="1">
      <alignment horizontal="left" vertical="center"/>
    </xf>
    <xf numFmtId="0" fontId="20" fillId="2" borderId="77" xfId="0" applyFont="1" applyFill="1" applyBorder="1" applyAlignment="1">
      <alignment horizontal="center" wrapText="1"/>
    </xf>
    <xf numFmtId="0" fontId="17" fillId="0" borderId="95" xfId="0" applyFont="1" applyBorder="1" applyAlignment="1">
      <alignment horizontal="left" vertical="center"/>
    </xf>
    <xf numFmtId="0" fontId="17" fillId="0" borderId="79" xfId="0" applyFont="1" applyBorder="1" applyAlignment="1">
      <alignment wrapText="1"/>
    </xf>
    <xf numFmtId="0" fontId="23" fillId="2" borderId="75" xfId="0" applyFont="1" applyFill="1" applyBorder="1" applyAlignment="1">
      <alignment horizontal="center"/>
    </xf>
    <xf numFmtId="0" fontId="19" fillId="2" borderId="75" xfId="0" applyFont="1" applyFill="1" applyBorder="1" applyAlignment="1">
      <alignment horizontal="right" wrapText="1"/>
    </xf>
    <xf numFmtId="0" fontId="30" fillId="2" borderId="111" xfId="0" applyFont="1" applyFill="1" applyBorder="1" applyAlignment="1">
      <alignment horizontal="center" vertical="center"/>
    </xf>
    <xf numFmtId="0" fontId="30" fillId="2" borderId="114" xfId="0" applyFont="1" applyFill="1" applyBorder="1" applyAlignment="1">
      <alignment horizontal="center" vertical="center"/>
    </xf>
    <xf numFmtId="0" fontId="19" fillId="2" borderId="108" xfId="0" applyFont="1" applyFill="1" applyBorder="1" applyAlignment="1">
      <alignment horizontal="center" vertical="center"/>
    </xf>
    <xf numFmtId="0" fontId="19" fillId="2" borderId="107" xfId="0" applyFont="1" applyFill="1" applyBorder="1" applyAlignment="1">
      <alignment horizontal="center" vertical="center"/>
    </xf>
    <xf numFmtId="0" fontId="19" fillId="2" borderId="100" xfId="0" applyFont="1" applyFill="1" applyBorder="1" applyAlignment="1">
      <alignment horizontal="center" vertical="center"/>
    </xf>
    <xf numFmtId="0" fontId="19" fillId="2" borderId="101" xfId="0" applyFont="1" applyFill="1" applyBorder="1" applyAlignment="1">
      <alignment horizontal="center" vertical="center"/>
    </xf>
    <xf numFmtId="3" fontId="17" fillId="0" borderId="157" xfId="0" applyNumberFormat="1" applyFont="1" applyBorder="1" applyAlignment="1">
      <alignment horizontal="center"/>
    </xf>
    <xf numFmtId="3" fontId="17" fillId="0" borderId="158" xfId="0" applyNumberFormat="1" applyFont="1" applyBorder="1" applyAlignment="1">
      <alignment horizontal="center"/>
    </xf>
    <xf numFmtId="0" fontId="19" fillId="2" borderId="168" xfId="0" applyFont="1" applyFill="1" applyBorder="1" applyAlignment="1">
      <alignment horizontal="left"/>
    </xf>
    <xf numFmtId="0" fontId="19" fillId="2" borderId="63" xfId="0" applyFont="1" applyFill="1" applyBorder="1" applyAlignment="1">
      <alignment horizontal="left"/>
    </xf>
    <xf numFmtId="0" fontId="19" fillId="2" borderId="139" xfId="0" applyFont="1" applyFill="1" applyBorder="1" applyAlignment="1">
      <alignment horizontal="left"/>
    </xf>
    <xf numFmtId="0" fontId="19" fillId="2" borderId="146" xfId="0" applyFont="1" applyFill="1" applyBorder="1" applyAlignment="1">
      <alignment horizontal="left"/>
    </xf>
    <xf numFmtId="0" fontId="19" fillId="2" borderId="141" xfId="0" applyFont="1" applyFill="1" applyBorder="1" applyAlignment="1">
      <alignment horizontal="right"/>
    </xf>
    <xf numFmtId="0" fontId="19" fillId="2" borderId="147" xfId="0" applyFont="1" applyFill="1" applyBorder="1" applyAlignment="1">
      <alignment horizontal="right"/>
    </xf>
    <xf numFmtId="0" fontId="19" fillId="2" borderId="165" xfId="0" applyFont="1" applyFill="1" applyBorder="1" applyAlignment="1">
      <alignment horizontal="right"/>
    </xf>
    <xf numFmtId="0" fontId="19" fillId="2" borderId="43" xfId="0" applyFont="1" applyFill="1" applyBorder="1" applyAlignment="1">
      <alignment horizontal="right"/>
    </xf>
    <xf numFmtId="0" fontId="19" fillId="4" borderId="169" xfId="0" applyFont="1" applyFill="1" applyBorder="1" applyAlignment="1">
      <alignment horizontal="center" wrapText="1"/>
    </xf>
    <xf numFmtId="0" fontId="19" fillId="4" borderId="170" xfId="0" applyFont="1" applyFill="1" applyBorder="1" applyAlignment="1">
      <alignment horizontal="center" wrapText="1"/>
    </xf>
    <xf numFmtId="0" fontId="19" fillId="4" borderId="171" xfId="0" applyFont="1" applyFill="1" applyBorder="1" applyAlignment="1">
      <alignment horizontal="center" wrapText="1"/>
    </xf>
    <xf numFmtId="0" fontId="23" fillId="2" borderId="62" xfId="0" applyFont="1" applyFill="1" applyBorder="1" applyAlignment="1">
      <alignment horizontal="center"/>
    </xf>
    <xf numFmtId="0" fontId="23" fillId="2" borderId="172" xfId="0" applyFont="1" applyFill="1" applyBorder="1" applyAlignment="1">
      <alignment horizontal="center"/>
    </xf>
    <xf numFmtId="0" fontId="23" fillId="2" borderId="61" xfId="0" applyFont="1" applyFill="1" applyBorder="1" applyAlignment="1">
      <alignment horizontal="center"/>
    </xf>
    <xf numFmtId="0" fontId="23" fillId="2" borderId="38" xfId="0" applyFont="1" applyFill="1" applyBorder="1" applyAlignment="1">
      <alignment horizontal="center"/>
    </xf>
    <xf numFmtId="0" fontId="19" fillId="5" borderId="179" xfId="0" applyFont="1" applyFill="1" applyBorder="1"/>
    <xf numFmtId="0" fontId="19" fillId="5" borderId="180" xfId="0" applyFont="1" applyFill="1" applyBorder="1"/>
    <xf numFmtId="0" fontId="19" fillId="4" borderId="140" xfId="0" applyFont="1" applyFill="1" applyBorder="1" applyAlignment="1">
      <alignment horizontal="center" wrapText="1"/>
    </xf>
    <xf numFmtId="9" fontId="24" fillId="3" borderId="58" xfId="2" applyFont="1" applyFill="1" applyBorder="1" applyAlignment="1">
      <alignment wrapText="1"/>
    </xf>
    <xf numFmtId="0" fontId="11" fillId="0" borderId="0" xfId="0" applyFont="1" applyAlignment="1">
      <alignment vertical="center"/>
    </xf>
    <xf numFmtId="0" fontId="36" fillId="0" borderId="0" xfId="0" applyFont="1" applyAlignment="1">
      <alignment vertical="center"/>
    </xf>
    <xf numFmtId="0" fontId="42" fillId="0" borderId="0" xfId="0" applyFont="1"/>
    <xf numFmtId="0" fontId="36" fillId="0" borderId="0" xfId="0" applyFont="1" applyAlignment="1">
      <alignment wrapText="1"/>
    </xf>
    <xf numFmtId="0" fontId="36" fillId="0" borderId="0" xfId="0" applyFont="1" applyAlignment="1">
      <alignment horizontal="left"/>
    </xf>
    <xf numFmtId="0" fontId="11" fillId="0" borderId="4" xfId="0" applyFont="1" applyBorder="1" applyAlignment="1">
      <alignment vertical="top"/>
    </xf>
    <xf numFmtId="0" fontId="36" fillId="0" borderId="0" xfId="0" applyFont="1" applyAlignment="1"/>
    <xf numFmtId="3" fontId="25" fillId="3" borderId="82" xfId="0" applyNumberFormat="1" applyFont="1" applyFill="1" applyBorder="1" applyAlignment="1">
      <alignment horizontal="right" vertical="center" wrapText="1"/>
    </xf>
    <xf numFmtId="0" fontId="36" fillId="0" borderId="0" xfId="0" applyFont="1" applyFill="1"/>
    <xf numFmtId="0" fontId="17" fillId="0" borderId="103" xfId="0" applyFont="1" applyBorder="1" applyAlignment="1">
      <alignment wrapText="1"/>
    </xf>
    <xf numFmtId="0" fontId="17" fillId="0" borderId="158" xfId="0" applyFont="1" applyBorder="1" applyAlignment="1">
      <alignment wrapText="1"/>
    </xf>
    <xf numFmtId="0" fontId="17" fillId="0" borderId="104" xfId="0" applyFont="1" applyBorder="1" applyAlignment="1">
      <alignment wrapText="1"/>
    </xf>
    <xf numFmtId="0" fontId="17" fillId="0" borderId="0" xfId="0" applyFont="1" applyBorder="1" applyAlignment="1">
      <alignment horizontal="center" vertical="center"/>
    </xf>
    <xf numFmtId="1" fontId="17" fillId="0" borderId="0" xfId="0" applyNumberFormat="1" applyFont="1" applyBorder="1" applyAlignment="1">
      <alignment horizontal="center" vertical="center"/>
    </xf>
    <xf numFmtId="9" fontId="17" fillId="0" borderId="0" xfId="2" applyFont="1" applyFill="1" applyBorder="1" applyAlignment="1">
      <alignment horizontal="center" vertical="center"/>
    </xf>
    <xf numFmtId="0" fontId="15" fillId="0" borderId="0" xfId="0" applyFont="1" applyBorder="1" applyAlignment="1">
      <alignment horizontal="center"/>
    </xf>
    <xf numFmtId="0" fontId="17" fillId="0" borderId="0" xfId="0" applyFont="1" applyBorder="1" applyAlignment="1">
      <alignment horizontal="right" vertical="center" wrapText="1"/>
    </xf>
    <xf numFmtId="0" fontId="17" fillId="0" borderId="0" xfId="0" applyFont="1" applyBorder="1"/>
    <xf numFmtId="9" fontId="17" fillId="0" borderId="0" xfId="2" applyFont="1" applyBorder="1"/>
    <xf numFmtId="0" fontId="11" fillId="0" borderId="0" xfId="0" applyFont="1" applyAlignment="1">
      <alignment vertical="top" wrapText="1"/>
    </xf>
    <xf numFmtId="165" fontId="25" fillId="3" borderId="69" xfId="1" applyNumberFormat="1" applyFont="1" applyFill="1" applyBorder="1" applyAlignment="1">
      <alignment horizontal="right" wrapText="1"/>
    </xf>
    <xf numFmtId="0" fontId="18" fillId="0" borderId="94" xfId="0" applyFont="1" applyBorder="1" applyAlignment="1">
      <alignment horizontal="right" wrapText="1"/>
    </xf>
    <xf numFmtId="0" fontId="18" fillId="0" borderId="190" xfId="0" applyFont="1" applyBorder="1" applyAlignment="1">
      <alignment horizontal="right" wrapText="1"/>
    </xf>
    <xf numFmtId="9" fontId="18" fillId="0" borderId="261" xfId="2" applyFont="1" applyFill="1" applyBorder="1" applyAlignment="1">
      <alignment horizontal="right" wrapText="1"/>
    </xf>
    <xf numFmtId="9" fontId="18" fillId="0" borderId="93" xfId="2" applyFont="1" applyFill="1" applyBorder="1" applyAlignment="1">
      <alignment horizontal="right" wrapText="1"/>
    </xf>
    <xf numFmtId="165" fontId="17" fillId="0" borderId="103" xfId="1" applyNumberFormat="1" applyFont="1" applyFill="1" applyBorder="1" applyAlignment="1">
      <alignment horizontal="right" vertical="center" wrapText="1"/>
    </xf>
    <xf numFmtId="1" fontId="18" fillId="0" borderId="262" xfId="0" applyNumberFormat="1" applyFont="1" applyBorder="1" applyAlignment="1">
      <alignment horizontal="right" wrapText="1"/>
    </xf>
    <xf numFmtId="1" fontId="24" fillId="3" borderId="263" xfId="0" applyNumberFormat="1" applyFont="1" applyFill="1" applyBorder="1" applyAlignment="1">
      <alignment horizontal="right" wrapText="1"/>
    </xf>
    <xf numFmtId="0" fontId="18" fillId="0" borderId="189" xfId="0" applyFont="1" applyBorder="1" applyAlignment="1">
      <alignment horizontal="right" wrapText="1"/>
    </xf>
    <xf numFmtId="0" fontId="17" fillId="0" borderId="190" xfId="0" applyFont="1" applyBorder="1" applyAlignment="1">
      <alignment horizontal="right" wrapText="1"/>
    </xf>
    <xf numFmtId="9" fontId="17" fillId="0" borderId="66" xfId="0" applyNumberFormat="1" applyFont="1" applyBorder="1" applyAlignment="1">
      <alignment horizontal="right" wrapText="1"/>
    </xf>
    <xf numFmtId="9" fontId="17" fillId="0" borderId="86" xfId="0" applyNumberFormat="1" applyFont="1" applyBorder="1" applyAlignment="1">
      <alignment horizontal="right" wrapText="1"/>
    </xf>
    <xf numFmtId="165" fontId="17" fillId="0" borderId="264" xfId="1" applyNumberFormat="1" applyFont="1" applyBorder="1" applyAlignment="1">
      <alignment horizontal="right" wrapText="1"/>
    </xf>
    <xf numFmtId="165" fontId="24" fillId="3" borderId="263" xfId="1" applyNumberFormat="1" applyFont="1" applyFill="1" applyBorder="1" applyAlignment="1">
      <alignment horizontal="right" wrapText="1"/>
    </xf>
    <xf numFmtId="0" fontId="17" fillId="0" borderId="189" xfId="0" applyFont="1" applyBorder="1" applyAlignment="1">
      <alignment horizontal="right" wrapText="1"/>
    </xf>
    <xf numFmtId="0" fontId="17" fillId="0" borderId="190" xfId="0" applyFont="1" applyBorder="1" applyAlignment="1">
      <alignment horizontal="right" vertical="center" wrapText="1"/>
    </xf>
    <xf numFmtId="165" fontId="17" fillId="0" borderId="103" xfId="1" applyNumberFormat="1" applyFont="1" applyBorder="1" applyAlignment="1">
      <alignment horizontal="right" wrapText="1"/>
    </xf>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Medium9"/>
  <colors>
    <mruColors>
      <color rgb="FF017C64"/>
      <color rgb="FFF2F8F7"/>
      <color rgb="FFCEE5E1"/>
      <color rgb="FFBDDDD7"/>
      <color rgb="FF67B0A3"/>
      <color rgb="FFA0DAB3"/>
      <color rgb="FFFFF5EC"/>
      <color rgb="FFFDD75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 Id="rId27"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EB5DD4-23AC-4580-A18B-91E6B6B0071F}">
  <sheetPr>
    <tabColor rgb="FF017C64"/>
  </sheetPr>
  <dimension ref="A1:G28"/>
  <sheetViews>
    <sheetView tabSelected="1" zoomScaleNormal="100" workbookViewId="0">
      <selection activeCell="B29" sqref="B29"/>
    </sheetView>
  </sheetViews>
  <sheetFormatPr defaultColWidth="9.140625" defaultRowHeight="14.25" x14ac:dyDescent="0.2"/>
  <cols>
    <col min="1" max="1" width="41.7109375" style="617" customWidth="1"/>
    <col min="2" max="3" width="23.85546875" style="617" customWidth="1"/>
    <col min="4" max="5" width="17.140625" style="617" customWidth="1"/>
    <col min="6" max="6" width="18.5703125" style="617" customWidth="1"/>
    <col min="7" max="7" width="13" style="617" customWidth="1"/>
    <col min="8" max="16384" width="9.140625" style="617"/>
  </cols>
  <sheetData>
    <row r="1" spans="1:7" ht="15" thickBot="1" x14ac:dyDescent="0.25">
      <c r="A1" s="18" t="s">
        <v>0</v>
      </c>
      <c r="B1" s="19"/>
      <c r="C1" s="774" t="s">
        <v>1</v>
      </c>
      <c r="D1" s="774"/>
      <c r="E1" s="774" t="s">
        <v>2</v>
      </c>
      <c r="F1" s="774"/>
      <c r="G1" s="532" t="s">
        <v>3</v>
      </c>
    </row>
    <row r="2" spans="1:7" ht="33.75" customHeight="1" x14ac:dyDescent="0.2">
      <c r="A2" s="149" t="s">
        <v>4</v>
      </c>
      <c r="B2" s="150" t="s">
        <v>5</v>
      </c>
      <c r="C2" s="150" t="s">
        <v>6</v>
      </c>
      <c r="D2" s="150" t="s">
        <v>7</v>
      </c>
      <c r="E2" s="150" t="s">
        <v>6</v>
      </c>
      <c r="F2" s="150" t="s">
        <v>7</v>
      </c>
      <c r="G2" s="530" t="s">
        <v>6</v>
      </c>
    </row>
    <row r="3" spans="1:7" s="618" customFormat="1" x14ac:dyDescent="0.25">
      <c r="A3" s="775" t="s">
        <v>8</v>
      </c>
      <c r="B3" s="86" t="s">
        <v>9</v>
      </c>
      <c r="C3" s="458">
        <v>0</v>
      </c>
      <c r="D3" s="77">
        <v>0</v>
      </c>
      <c r="E3" s="458">
        <v>0</v>
      </c>
      <c r="F3" s="77">
        <v>0</v>
      </c>
      <c r="G3" s="514" t="s">
        <v>10</v>
      </c>
    </row>
    <row r="4" spans="1:7" s="618" customFormat="1" ht="15.75" customHeight="1" x14ac:dyDescent="0.25">
      <c r="A4" s="777"/>
      <c r="B4" s="86" t="s">
        <v>11</v>
      </c>
      <c r="C4" s="86">
        <f>1+1+1+1</f>
        <v>4</v>
      </c>
      <c r="D4" s="461">
        <f>C4/G4</f>
        <v>0.5</v>
      </c>
      <c r="E4" s="459">
        <f>1+1+1+1</f>
        <v>4</v>
      </c>
      <c r="F4" s="461">
        <f>E4/G4</f>
        <v>0.5</v>
      </c>
      <c r="G4" s="619">
        <f>C4+E4</f>
        <v>8</v>
      </c>
    </row>
    <row r="5" spans="1:7" s="618" customFormat="1" x14ac:dyDescent="0.25">
      <c r="A5" s="151" t="s">
        <v>12</v>
      </c>
      <c r="B5" s="86" t="s">
        <v>11</v>
      </c>
      <c r="C5" s="86">
        <v>2</v>
      </c>
      <c r="D5" s="461">
        <f t="shared" ref="D5:D9" si="0">C5/G5</f>
        <v>0.5</v>
      </c>
      <c r="E5" s="459">
        <v>2</v>
      </c>
      <c r="F5" s="461">
        <f t="shared" ref="F5:F9" si="1">E5/G5</f>
        <v>0.5</v>
      </c>
      <c r="G5" s="619">
        <f t="shared" ref="G5:G8" si="2">C5+E5</f>
        <v>4</v>
      </c>
    </row>
    <row r="6" spans="1:7" s="618" customFormat="1" x14ac:dyDescent="0.25">
      <c r="A6" s="151" t="s">
        <v>13</v>
      </c>
      <c r="B6" s="86" t="s">
        <v>11</v>
      </c>
      <c r="C6" s="86">
        <v>2</v>
      </c>
      <c r="D6" s="461">
        <f t="shared" si="0"/>
        <v>0.4</v>
      </c>
      <c r="E6" s="459">
        <v>3</v>
      </c>
      <c r="F6" s="461">
        <f t="shared" si="1"/>
        <v>0.6</v>
      </c>
      <c r="G6" s="619">
        <f t="shared" si="2"/>
        <v>5</v>
      </c>
    </row>
    <row r="7" spans="1:7" s="618" customFormat="1" ht="25.5" x14ac:dyDescent="0.25">
      <c r="A7" s="455" t="s">
        <v>14</v>
      </c>
      <c r="B7" s="86" t="s">
        <v>11</v>
      </c>
      <c r="C7" s="86">
        <v>2</v>
      </c>
      <c r="D7" s="461">
        <f t="shared" si="0"/>
        <v>0.66666666666666663</v>
      </c>
      <c r="E7" s="459">
        <v>1</v>
      </c>
      <c r="F7" s="461">
        <f t="shared" si="1"/>
        <v>0.33333333333333331</v>
      </c>
      <c r="G7" s="619">
        <f t="shared" si="2"/>
        <v>3</v>
      </c>
    </row>
    <row r="8" spans="1:7" s="618" customFormat="1" x14ac:dyDescent="0.25">
      <c r="A8" s="455" t="s">
        <v>15</v>
      </c>
      <c r="B8" s="86" t="s">
        <v>11</v>
      </c>
      <c r="C8" s="86">
        <v>3</v>
      </c>
      <c r="D8" s="461">
        <f>C8/G8</f>
        <v>0.75</v>
      </c>
      <c r="E8" s="459">
        <v>1</v>
      </c>
      <c r="F8" s="461">
        <f t="shared" si="1"/>
        <v>0.25</v>
      </c>
      <c r="G8" s="619">
        <f t="shared" si="2"/>
        <v>4</v>
      </c>
    </row>
    <row r="9" spans="1:7" s="618" customFormat="1" ht="15" thickBot="1" x14ac:dyDescent="0.3">
      <c r="A9" s="152" t="s">
        <v>16</v>
      </c>
      <c r="B9" s="153" t="s">
        <v>11</v>
      </c>
      <c r="C9" s="153">
        <v>1</v>
      </c>
      <c r="D9" s="461">
        <f t="shared" si="0"/>
        <v>0.33333333333333331</v>
      </c>
      <c r="E9" s="460">
        <v>2</v>
      </c>
      <c r="F9" s="461">
        <f t="shared" si="1"/>
        <v>0.66666666666666663</v>
      </c>
      <c r="G9" s="620">
        <f>C9+E9</f>
        <v>3</v>
      </c>
    </row>
    <row r="10" spans="1:7" x14ac:dyDescent="0.2">
      <c r="A10" s="768" t="s">
        <v>17</v>
      </c>
      <c r="B10" s="769"/>
      <c r="C10" s="621">
        <v>4</v>
      </c>
      <c r="D10" s="622">
        <f>C10/G10</f>
        <v>0.5</v>
      </c>
      <c r="E10" s="621">
        <v>4</v>
      </c>
      <c r="F10" s="622">
        <f>E10/G10</f>
        <v>0.5</v>
      </c>
      <c r="G10" s="623">
        <f>C10+E10</f>
        <v>8</v>
      </c>
    </row>
    <row r="11" spans="1:7" x14ac:dyDescent="0.2">
      <c r="A11" s="770" t="s">
        <v>18</v>
      </c>
      <c r="B11" s="771"/>
      <c r="C11" s="457">
        <v>4</v>
      </c>
      <c r="D11" s="461">
        <f>C11/G11</f>
        <v>0.5</v>
      </c>
      <c r="E11" s="457">
        <v>4</v>
      </c>
      <c r="F11" s="461">
        <f>E11/G11</f>
        <v>0.5</v>
      </c>
      <c r="G11" s="627">
        <v>8</v>
      </c>
    </row>
    <row r="12" spans="1:7" ht="15" thickBot="1" x14ac:dyDescent="0.25">
      <c r="A12" s="772" t="s">
        <v>19</v>
      </c>
      <c r="B12" s="773"/>
      <c r="C12" s="580">
        <v>5</v>
      </c>
      <c r="D12" s="581">
        <f>C12/G12</f>
        <v>0.55555555555555558</v>
      </c>
      <c r="E12" s="580">
        <v>4</v>
      </c>
      <c r="F12" s="581">
        <f>E12/G12</f>
        <v>0.44444444444444442</v>
      </c>
      <c r="G12" s="628">
        <v>9</v>
      </c>
    </row>
    <row r="13" spans="1:7" x14ac:dyDescent="0.2">
      <c r="A13" s="858"/>
      <c r="B13" s="858"/>
      <c r="C13" s="859"/>
      <c r="D13" s="860"/>
      <c r="E13" s="859"/>
      <c r="F13" s="860"/>
      <c r="G13" s="861"/>
    </row>
    <row r="14" spans="1:7" x14ac:dyDescent="0.2">
      <c r="A14" s="417"/>
      <c r="B14" s="12"/>
      <c r="C14" s="12"/>
      <c r="D14" s="12"/>
      <c r="E14" s="12"/>
      <c r="F14" s="12"/>
      <c r="G14" s="12"/>
    </row>
    <row r="15" spans="1:7" ht="15" thickBot="1" x14ac:dyDescent="0.25">
      <c r="A15" s="18" t="s">
        <v>20</v>
      </c>
      <c r="B15" s="19"/>
      <c r="C15" s="19"/>
      <c r="D15" s="19"/>
      <c r="E15" s="19"/>
      <c r="F15" s="19"/>
      <c r="G15" s="12"/>
    </row>
    <row r="16" spans="1:7" ht="15" thickBot="1" x14ac:dyDescent="0.25">
      <c r="A16" s="18"/>
      <c r="B16" s="19"/>
      <c r="C16" s="774" t="s">
        <v>1</v>
      </c>
      <c r="D16" s="774"/>
      <c r="E16" s="774" t="s">
        <v>2</v>
      </c>
      <c r="F16" s="774"/>
      <c r="G16" s="453" t="s">
        <v>3</v>
      </c>
    </row>
    <row r="17" spans="1:7" x14ac:dyDescent="0.2">
      <c r="A17" s="154" t="s">
        <v>21</v>
      </c>
      <c r="B17" s="155" t="s">
        <v>5</v>
      </c>
      <c r="C17" s="150" t="s">
        <v>6</v>
      </c>
      <c r="D17" s="150" t="s">
        <v>7</v>
      </c>
      <c r="E17" s="150" t="s">
        <v>6</v>
      </c>
      <c r="F17" s="150" t="s">
        <v>7</v>
      </c>
      <c r="G17" s="530" t="s">
        <v>6</v>
      </c>
    </row>
    <row r="18" spans="1:7" x14ac:dyDescent="0.2">
      <c r="A18" s="775" t="s">
        <v>22</v>
      </c>
      <c r="B18" s="86" t="s">
        <v>9</v>
      </c>
      <c r="C18" s="86">
        <v>3</v>
      </c>
      <c r="D18" s="461">
        <f>C18/G18</f>
        <v>0.5</v>
      </c>
      <c r="E18" s="624">
        <v>3</v>
      </c>
      <c r="F18" s="461">
        <f>E18/G18</f>
        <v>0.5</v>
      </c>
      <c r="G18" s="619">
        <f>C18+E18</f>
        <v>6</v>
      </c>
    </row>
    <row r="19" spans="1:7" x14ac:dyDescent="0.2">
      <c r="A19" s="777"/>
      <c r="B19" s="86" t="s">
        <v>11</v>
      </c>
      <c r="C19" s="86">
        <v>3</v>
      </c>
      <c r="D19" s="461">
        <f t="shared" ref="D19:D22" si="3">C19/G19</f>
        <v>0.75</v>
      </c>
      <c r="E19" s="624">
        <v>1</v>
      </c>
      <c r="F19" s="461">
        <f t="shared" ref="F19:F21" si="4">E19/G19</f>
        <v>0.25</v>
      </c>
      <c r="G19" s="619">
        <f t="shared" ref="G19:G21" si="5">C19+E19</f>
        <v>4</v>
      </c>
    </row>
    <row r="20" spans="1:7" x14ac:dyDescent="0.2">
      <c r="A20" s="775" t="s">
        <v>23</v>
      </c>
      <c r="B20" s="86" t="s">
        <v>9</v>
      </c>
      <c r="C20" s="458">
        <v>0</v>
      </c>
      <c r="D20" s="458">
        <v>0</v>
      </c>
      <c r="E20" s="458">
        <v>0</v>
      </c>
      <c r="F20" s="458">
        <v>0</v>
      </c>
      <c r="G20" s="514" t="s">
        <v>10</v>
      </c>
    </row>
    <row r="21" spans="1:7" ht="15" thickBot="1" x14ac:dyDescent="0.25">
      <c r="A21" s="776"/>
      <c r="B21" s="153" t="s">
        <v>11</v>
      </c>
      <c r="C21" s="458">
        <v>0</v>
      </c>
      <c r="D21" s="458">
        <v>0</v>
      </c>
      <c r="E21" s="458">
        <v>6</v>
      </c>
      <c r="F21" s="461">
        <f t="shared" si="4"/>
        <v>1</v>
      </c>
      <c r="G21" s="620">
        <f t="shared" si="5"/>
        <v>6</v>
      </c>
    </row>
    <row r="22" spans="1:7" x14ac:dyDescent="0.2">
      <c r="A22" s="768" t="s">
        <v>17</v>
      </c>
      <c r="B22" s="769"/>
      <c r="C22" s="625">
        <f>SUM(C18:C21)</f>
        <v>6</v>
      </c>
      <c r="D22" s="622">
        <f t="shared" si="3"/>
        <v>0.375</v>
      </c>
      <c r="E22" s="625">
        <f>SUM(E18:E21)</f>
        <v>10</v>
      </c>
      <c r="F22" s="622">
        <f>E22/G22</f>
        <v>0.625</v>
      </c>
      <c r="G22" s="623">
        <f>C22+E22</f>
        <v>16</v>
      </c>
    </row>
    <row r="23" spans="1:7" x14ac:dyDescent="0.2">
      <c r="A23" s="770" t="s">
        <v>18</v>
      </c>
      <c r="B23" s="771"/>
      <c r="C23" s="458">
        <v>6</v>
      </c>
      <c r="D23" s="461">
        <f>C23/G23</f>
        <v>0.4</v>
      </c>
      <c r="E23" s="87">
        <f>5+4</f>
        <v>9</v>
      </c>
      <c r="F23" s="461">
        <f>E23/G23</f>
        <v>0.6</v>
      </c>
      <c r="G23" s="629">
        <f>C23+E23</f>
        <v>15</v>
      </c>
    </row>
    <row r="24" spans="1:7" ht="15" thickBot="1" x14ac:dyDescent="0.25">
      <c r="A24" s="772" t="s">
        <v>19</v>
      </c>
      <c r="B24" s="773"/>
      <c r="C24" s="120">
        <f>1+5</f>
        <v>6</v>
      </c>
      <c r="D24" s="579">
        <f>C24/G24</f>
        <v>0.375</v>
      </c>
      <c r="E24" s="120">
        <f>6+4</f>
        <v>10</v>
      </c>
      <c r="F24" s="579">
        <f>E24/G24</f>
        <v>0.625</v>
      </c>
      <c r="G24" s="630">
        <f>C24+E24</f>
        <v>16</v>
      </c>
    </row>
    <row r="25" spans="1:7" x14ac:dyDescent="0.2">
      <c r="A25" s="489"/>
      <c r="B25" s="489"/>
      <c r="C25" s="490"/>
      <c r="D25" s="491"/>
      <c r="E25" s="490"/>
      <c r="F25" s="491"/>
      <c r="G25" s="626"/>
    </row>
    <row r="26" spans="1:7" x14ac:dyDescent="0.2">
      <c r="A26" s="489"/>
      <c r="B26" s="489"/>
      <c r="C26" s="490"/>
      <c r="D26" s="491"/>
      <c r="E26" s="490"/>
      <c r="F26" s="491"/>
      <c r="G26" s="626"/>
    </row>
    <row r="27" spans="1:7" x14ac:dyDescent="0.2">
      <c r="A27" s="481" t="s">
        <v>24</v>
      </c>
    </row>
    <row r="28" spans="1:7" x14ac:dyDescent="0.2">
      <c r="A28" s="481" t="s">
        <v>25</v>
      </c>
      <c r="B28" s="28"/>
      <c r="C28" s="28"/>
      <c r="D28" s="28"/>
      <c r="E28" s="28"/>
      <c r="F28" s="28"/>
    </row>
  </sheetData>
  <mergeCells count="13">
    <mergeCell ref="A22:B22"/>
    <mergeCell ref="A23:B23"/>
    <mergeCell ref="A24:B24"/>
    <mergeCell ref="C1:D1"/>
    <mergeCell ref="E1:F1"/>
    <mergeCell ref="C16:D16"/>
    <mergeCell ref="E16:F16"/>
    <mergeCell ref="A20:A21"/>
    <mergeCell ref="A3:A4"/>
    <mergeCell ref="A18:A19"/>
    <mergeCell ref="A10:B10"/>
    <mergeCell ref="A11:B11"/>
    <mergeCell ref="A12:B12"/>
  </mergeCells>
  <pageMargins left="0.7" right="0.7" top="0.75" bottom="0.75" header="0.3" footer="0.3"/>
  <pageSetup orientation="portrait" horizontalDpi="1200" verticalDpi="1200" r:id="rId1"/>
  <ignoredErrors>
    <ignoredError sqref="D22 D4" formula="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56F111-1C8C-4FC4-9F54-CA1EA3356551}">
  <sheetPr>
    <tabColor rgb="FFFDD757"/>
  </sheetPr>
  <dimension ref="A1:H15"/>
  <sheetViews>
    <sheetView workbookViewId="0">
      <selection activeCell="A16" sqref="A16"/>
    </sheetView>
  </sheetViews>
  <sheetFormatPr defaultRowHeight="15" x14ac:dyDescent="0.25"/>
  <cols>
    <col min="1" max="1" width="22.85546875" customWidth="1"/>
    <col min="2" max="3" width="12" customWidth="1"/>
    <col min="4" max="4" width="8.7109375" bestFit="1" customWidth="1"/>
  </cols>
  <sheetData>
    <row r="1" spans="1:8" ht="20.25" thickBot="1" x14ac:dyDescent="0.3">
      <c r="A1" s="15" t="s">
        <v>383</v>
      </c>
      <c r="B1" s="356"/>
      <c r="C1" s="347"/>
      <c r="D1" s="347"/>
      <c r="E1" s="349"/>
      <c r="F1" s="349"/>
      <c r="G1" s="349"/>
      <c r="H1" s="350"/>
    </row>
    <row r="2" spans="1:8" x14ac:dyDescent="0.25">
      <c r="A2" s="172" t="s">
        <v>88</v>
      </c>
      <c r="B2" s="173">
        <v>2025</v>
      </c>
      <c r="C2" s="173">
        <v>2024</v>
      </c>
      <c r="D2" s="174">
        <v>2023</v>
      </c>
    </row>
    <row r="3" spans="1:8" x14ac:dyDescent="0.25">
      <c r="A3" s="175" t="s">
        <v>43</v>
      </c>
      <c r="B3" s="706">
        <v>0.78</v>
      </c>
      <c r="C3" s="707">
        <v>0.77</v>
      </c>
      <c r="D3" s="708">
        <v>0.76</v>
      </c>
    </row>
    <row r="4" spans="1:8" x14ac:dyDescent="0.25">
      <c r="A4" s="162" t="s">
        <v>44</v>
      </c>
      <c r="B4" s="709">
        <v>0.72</v>
      </c>
      <c r="C4" s="710">
        <v>0.7</v>
      </c>
      <c r="D4" s="711">
        <v>0.7</v>
      </c>
      <c r="G4" s="12"/>
    </row>
    <row r="5" spans="1:8" x14ac:dyDescent="0.25">
      <c r="A5" s="162" t="s">
        <v>194</v>
      </c>
      <c r="B5" s="712" t="s">
        <v>66</v>
      </c>
      <c r="C5" s="710" t="s">
        <v>66</v>
      </c>
      <c r="D5" s="711" t="s">
        <v>66</v>
      </c>
    </row>
    <row r="6" spans="1:8" x14ac:dyDescent="0.25">
      <c r="A6" s="162" t="s">
        <v>195</v>
      </c>
      <c r="B6" s="713">
        <v>0</v>
      </c>
      <c r="C6" s="714">
        <v>0.56999999999999995</v>
      </c>
      <c r="D6" s="715">
        <v>0.6</v>
      </c>
    </row>
    <row r="7" spans="1:8" x14ac:dyDescent="0.25">
      <c r="A7" s="162" t="s">
        <v>47</v>
      </c>
      <c r="B7" s="709">
        <v>0.83</v>
      </c>
      <c r="C7" s="710">
        <v>0.82</v>
      </c>
      <c r="D7" s="711">
        <v>0.83</v>
      </c>
    </row>
    <row r="8" spans="1:8" x14ac:dyDescent="0.25">
      <c r="A8" s="162" t="s">
        <v>48</v>
      </c>
      <c r="B8" s="709">
        <v>0.76</v>
      </c>
      <c r="C8" s="710">
        <v>0.86</v>
      </c>
      <c r="D8" s="711">
        <v>0.85</v>
      </c>
    </row>
    <row r="9" spans="1:8" x14ac:dyDescent="0.25">
      <c r="A9" s="162" t="s">
        <v>49</v>
      </c>
      <c r="B9" s="709">
        <v>0.59</v>
      </c>
      <c r="C9" s="710">
        <v>0.28999999999999998</v>
      </c>
      <c r="D9" s="711">
        <v>0.43</v>
      </c>
    </row>
    <row r="10" spans="1:8" x14ac:dyDescent="0.25">
      <c r="A10" s="162" t="s">
        <v>50</v>
      </c>
      <c r="B10" s="712" t="s">
        <v>66</v>
      </c>
      <c r="C10" s="710" t="s">
        <v>66</v>
      </c>
      <c r="D10" s="711" t="s">
        <v>66</v>
      </c>
    </row>
    <row r="11" spans="1:8" ht="15.75" thickBot="1" x14ac:dyDescent="0.3">
      <c r="A11" s="176" t="s">
        <v>190</v>
      </c>
      <c r="B11" s="716">
        <v>0.55000000000000004</v>
      </c>
      <c r="C11" s="717">
        <v>0.55000000000000004</v>
      </c>
      <c r="D11" s="718">
        <v>0.59</v>
      </c>
    </row>
    <row r="14" spans="1:8" x14ac:dyDescent="0.25">
      <c r="A14" s="481" t="s">
        <v>397</v>
      </c>
      <c r="B14" s="351"/>
    </row>
    <row r="15" spans="1:8" x14ac:dyDescent="0.25">
      <c r="A15" s="30" t="s">
        <v>398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B1188E-A0B1-4E38-BDE7-BC13E9420847}">
  <sheetPr>
    <tabColor rgb="FFFFF5EC"/>
  </sheetPr>
  <dimension ref="A1:F14"/>
  <sheetViews>
    <sheetView zoomScaleNormal="100" workbookViewId="0">
      <selection activeCell="C10" sqref="C10"/>
    </sheetView>
  </sheetViews>
  <sheetFormatPr defaultRowHeight="15" x14ac:dyDescent="0.25"/>
  <cols>
    <col min="1" max="1" width="23.140625" customWidth="1"/>
    <col min="2" max="2" width="9.5703125" bestFit="1" customWidth="1"/>
    <col min="3" max="3" width="11.28515625" bestFit="1" customWidth="1"/>
    <col min="4" max="5" width="11.7109375" bestFit="1" customWidth="1"/>
    <col min="6" max="6" width="8.85546875" bestFit="1" customWidth="1"/>
  </cols>
  <sheetData>
    <row r="1" spans="1:6" ht="15.75" thickBot="1" x14ac:dyDescent="0.3">
      <c r="A1" s="15" t="s">
        <v>196</v>
      </c>
    </row>
    <row r="2" spans="1:6" x14ac:dyDescent="0.25">
      <c r="A2" s="819"/>
      <c r="B2" s="181" t="s">
        <v>142</v>
      </c>
      <c r="C2" s="821" t="s">
        <v>143</v>
      </c>
      <c r="D2" s="822"/>
      <c r="E2" s="823" t="s">
        <v>145</v>
      </c>
      <c r="F2" s="824"/>
    </row>
    <row r="3" spans="1:6" x14ac:dyDescent="0.25">
      <c r="A3" s="820"/>
      <c r="B3" s="183" t="s">
        <v>197</v>
      </c>
      <c r="C3" s="182" t="s">
        <v>198</v>
      </c>
      <c r="D3" s="182" t="s">
        <v>102</v>
      </c>
      <c r="E3" s="184" t="s">
        <v>199</v>
      </c>
      <c r="F3" s="185" t="s">
        <v>200</v>
      </c>
    </row>
    <row r="4" spans="1:6" ht="25.5" x14ac:dyDescent="0.25">
      <c r="A4" s="195" t="s">
        <v>201</v>
      </c>
      <c r="B4" s="194" t="s">
        <v>202</v>
      </c>
      <c r="C4" s="180" t="s">
        <v>202</v>
      </c>
      <c r="D4" s="180" t="s">
        <v>202</v>
      </c>
      <c r="E4" s="180" t="s">
        <v>202</v>
      </c>
      <c r="F4" s="186" t="s">
        <v>202</v>
      </c>
    </row>
    <row r="5" spans="1:6" ht="25.5" x14ac:dyDescent="0.25">
      <c r="A5" s="187" t="s">
        <v>203</v>
      </c>
      <c r="B5" s="179" t="s">
        <v>202</v>
      </c>
      <c r="C5" s="179" t="s">
        <v>202</v>
      </c>
      <c r="D5" s="179" t="s">
        <v>204</v>
      </c>
      <c r="E5" s="179" t="s">
        <v>202</v>
      </c>
      <c r="F5" s="188" t="s">
        <v>202</v>
      </c>
    </row>
    <row r="6" spans="1:6" ht="25.5" x14ac:dyDescent="0.25">
      <c r="A6" s="189" t="s">
        <v>205</v>
      </c>
      <c r="B6" s="178" t="s">
        <v>202</v>
      </c>
      <c r="C6" s="178" t="s">
        <v>202</v>
      </c>
      <c r="D6" s="178" t="s">
        <v>206</v>
      </c>
      <c r="E6" s="178" t="s">
        <v>202</v>
      </c>
      <c r="F6" s="190" t="s">
        <v>202</v>
      </c>
    </row>
    <row r="7" spans="1:6" ht="26.25" thickBot="1" x14ac:dyDescent="0.3">
      <c r="A7" s="191" t="s">
        <v>207</v>
      </c>
      <c r="B7" s="192" t="s">
        <v>202</v>
      </c>
      <c r="C7" s="192" t="s">
        <v>202</v>
      </c>
      <c r="D7" s="192" t="s">
        <v>202</v>
      </c>
      <c r="E7" s="192" t="s">
        <v>202</v>
      </c>
      <c r="F7" s="193" t="s">
        <v>202</v>
      </c>
    </row>
    <row r="8" spans="1:6" x14ac:dyDescent="0.25">
      <c r="A8" s="352"/>
    </row>
    <row r="9" spans="1:6" x14ac:dyDescent="0.25">
      <c r="A9" s="352"/>
    </row>
    <row r="10" spans="1:6" x14ac:dyDescent="0.25">
      <c r="A10" s="846" t="s">
        <v>208</v>
      </c>
    </row>
    <row r="11" spans="1:6" x14ac:dyDescent="0.25">
      <c r="A11" s="847" t="s">
        <v>388</v>
      </c>
    </row>
    <row r="12" spans="1:6" x14ac:dyDescent="0.25">
      <c r="A12" s="352"/>
    </row>
    <row r="13" spans="1:6" x14ac:dyDescent="0.25">
      <c r="A13" s="352"/>
    </row>
    <row r="14" spans="1:6" x14ac:dyDescent="0.25">
      <c r="A14" s="352"/>
    </row>
  </sheetData>
  <mergeCells count="3">
    <mergeCell ref="A2:A3"/>
    <mergeCell ref="C2:D2"/>
    <mergeCell ref="E2:F2"/>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0455E0-52FB-41DB-9E07-A89781B03065}">
  <sheetPr>
    <tabColor rgb="FFFFF5EC"/>
  </sheetPr>
  <dimension ref="A1:H12"/>
  <sheetViews>
    <sheetView workbookViewId="0">
      <selection activeCell="A14" sqref="A14"/>
    </sheetView>
  </sheetViews>
  <sheetFormatPr defaultRowHeight="15" x14ac:dyDescent="0.25"/>
  <cols>
    <col min="1" max="1" width="35.42578125" customWidth="1"/>
    <col min="2" max="2" width="18.85546875" customWidth="1"/>
    <col min="3" max="3" width="18.28515625" customWidth="1"/>
    <col min="4" max="5" width="18.5703125" customWidth="1"/>
    <col min="6" max="6" width="18.42578125" customWidth="1"/>
    <col min="7" max="7" width="18.7109375" customWidth="1"/>
  </cols>
  <sheetData>
    <row r="1" spans="1:8" ht="15.75" thickBot="1" x14ac:dyDescent="0.3">
      <c r="A1" s="18" t="s">
        <v>209</v>
      </c>
      <c r="B1" s="18"/>
      <c r="C1" s="18"/>
      <c r="D1" s="18"/>
      <c r="E1" s="18"/>
      <c r="F1" s="18"/>
      <c r="G1" s="18"/>
      <c r="H1" s="9"/>
    </row>
    <row r="2" spans="1:8" ht="18" customHeight="1" x14ac:dyDescent="0.25">
      <c r="A2" s="164" t="s">
        <v>210</v>
      </c>
      <c r="B2" s="213" t="s">
        <v>76</v>
      </c>
      <c r="C2" s="213" t="s">
        <v>77</v>
      </c>
      <c r="D2" s="213" t="s">
        <v>78</v>
      </c>
      <c r="E2" s="213" t="s">
        <v>211</v>
      </c>
      <c r="F2" s="213" t="s">
        <v>212</v>
      </c>
      <c r="G2" s="214" t="s">
        <v>213</v>
      </c>
    </row>
    <row r="3" spans="1:8" x14ac:dyDescent="0.25">
      <c r="A3" s="160" t="s">
        <v>214</v>
      </c>
      <c r="B3" s="747">
        <v>229.06526353999999</v>
      </c>
      <c r="C3" s="747">
        <v>29.430819439999997</v>
      </c>
      <c r="D3" s="747">
        <v>42.126823770000001</v>
      </c>
      <c r="E3" s="748">
        <v>300.62290674999997</v>
      </c>
      <c r="F3" s="749">
        <v>241.01858953999999</v>
      </c>
      <c r="G3" s="750" t="s">
        <v>60</v>
      </c>
    </row>
    <row r="4" spans="1:8" x14ac:dyDescent="0.25">
      <c r="A4" s="160" t="s">
        <v>215</v>
      </c>
      <c r="B4" s="747">
        <v>30.004921070000002</v>
      </c>
      <c r="C4" s="747">
        <v>606.89252605000058</v>
      </c>
      <c r="D4" s="747">
        <v>285.88562010000004</v>
      </c>
      <c r="E4" s="748">
        <v>922.7830672200007</v>
      </c>
      <c r="F4" s="747">
        <v>592.90321932999996</v>
      </c>
      <c r="G4" s="751">
        <v>692.7</v>
      </c>
    </row>
    <row r="5" spans="1:8" x14ac:dyDescent="0.25">
      <c r="A5" s="163" t="s">
        <v>216</v>
      </c>
      <c r="B5" s="752">
        <v>1.78665421</v>
      </c>
      <c r="C5" s="752">
        <v>102.73575246999998</v>
      </c>
      <c r="D5" s="752">
        <v>39.710527429999999</v>
      </c>
      <c r="E5" s="748">
        <v>144.23293410999997</v>
      </c>
      <c r="F5" s="752">
        <v>97.087282039999991</v>
      </c>
      <c r="G5" s="753">
        <v>120.7</v>
      </c>
    </row>
    <row r="6" spans="1:8" x14ac:dyDescent="0.25">
      <c r="A6" s="215" t="s">
        <v>190</v>
      </c>
      <c r="B6" s="754">
        <v>260.85683882000001</v>
      </c>
      <c r="C6" s="754">
        <v>739.0590979600006</v>
      </c>
      <c r="D6" s="754">
        <v>367.72297130000004</v>
      </c>
      <c r="E6" s="755">
        <v>1367.6389080800004</v>
      </c>
      <c r="F6" s="756">
        <v>931.00909090999994</v>
      </c>
      <c r="G6" s="757">
        <v>813.4</v>
      </c>
    </row>
    <row r="7" spans="1:8" ht="27" thickBot="1" x14ac:dyDescent="0.3">
      <c r="A7" s="216" t="s">
        <v>217</v>
      </c>
      <c r="B7" s="634">
        <v>0.99315082472791583</v>
      </c>
      <c r="C7" s="634">
        <v>0.86099115381492775</v>
      </c>
      <c r="D7" s="634">
        <v>0.89200966344416133</v>
      </c>
      <c r="E7" s="758">
        <v>0.89453873148981589</v>
      </c>
      <c r="F7" s="634">
        <v>0.89571822339016738</v>
      </c>
      <c r="G7" s="635">
        <v>0.85161052372756341</v>
      </c>
    </row>
    <row r="8" spans="1:8" x14ac:dyDescent="0.25">
      <c r="A8" s="343"/>
      <c r="B8" s="270"/>
      <c r="C8" s="270"/>
      <c r="D8" s="270"/>
      <c r="E8" s="270"/>
      <c r="F8" s="270"/>
      <c r="G8" s="270"/>
    </row>
    <row r="9" spans="1:8" x14ac:dyDescent="0.25">
      <c r="A9" s="343"/>
      <c r="B9" s="270"/>
      <c r="C9" s="270"/>
      <c r="D9" s="270"/>
      <c r="E9" s="270"/>
      <c r="F9" s="270"/>
      <c r="G9" s="270"/>
    </row>
    <row r="10" spans="1:8" x14ac:dyDescent="0.25">
      <c r="A10" s="852" t="s">
        <v>399</v>
      </c>
      <c r="B10" s="849"/>
      <c r="C10" s="849"/>
      <c r="D10" s="849"/>
      <c r="E10" s="849"/>
      <c r="F10" s="849"/>
      <c r="G10" s="849"/>
    </row>
    <row r="11" spans="1:8" x14ac:dyDescent="0.25">
      <c r="A11" s="852" t="s">
        <v>400</v>
      </c>
      <c r="B11" s="849"/>
      <c r="C11" s="849"/>
      <c r="D11" s="849"/>
      <c r="E11" s="849"/>
      <c r="F11" s="849"/>
      <c r="G11" s="849"/>
    </row>
    <row r="12" spans="1:8" x14ac:dyDescent="0.25">
      <c r="A12" s="84" t="s">
        <v>401</v>
      </c>
      <c r="B12" s="848"/>
      <c r="C12" s="848"/>
      <c r="D12" s="848"/>
      <c r="E12" s="848"/>
      <c r="F12" s="848"/>
      <c r="G12" s="848"/>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DDC2B6-EEB9-4327-9266-009BD53C0286}">
  <sheetPr>
    <tabColor rgb="FFA0DAB3"/>
  </sheetPr>
  <dimension ref="A1:M30"/>
  <sheetViews>
    <sheetView zoomScaleNormal="100" workbookViewId="0">
      <selection activeCell="A28" sqref="A28"/>
    </sheetView>
  </sheetViews>
  <sheetFormatPr defaultRowHeight="15" x14ac:dyDescent="0.25"/>
  <cols>
    <col min="1" max="1" width="24.28515625" customWidth="1"/>
    <col min="2" max="2" width="21.42578125" customWidth="1"/>
    <col min="3" max="3" width="24.7109375" customWidth="1"/>
    <col min="4" max="4" width="21.85546875" customWidth="1"/>
    <col min="5" max="5" width="25.42578125" customWidth="1"/>
    <col min="6" max="6" width="23.42578125" bestFit="1" customWidth="1"/>
    <col min="7" max="9" width="14.5703125" customWidth="1"/>
    <col min="10" max="10" width="14.28515625" customWidth="1"/>
    <col min="11" max="11" width="16.140625" customWidth="1"/>
    <col min="12" max="12" width="10.5703125" customWidth="1"/>
    <col min="13" max="13" width="12.140625" customWidth="1"/>
  </cols>
  <sheetData>
    <row r="1" spans="1:13" ht="15.75" thickBot="1" x14ac:dyDescent="0.3">
      <c r="A1" s="18" t="s">
        <v>218</v>
      </c>
      <c r="B1" s="18"/>
      <c r="C1" s="18"/>
      <c r="D1" s="18"/>
      <c r="E1" s="18"/>
      <c r="F1" s="18"/>
      <c r="G1" s="18"/>
      <c r="H1" s="18"/>
      <c r="I1" s="18"/>
      <c r="J1" s="9"/>
    </row>
    <row r="2" spans="1:13" s="17" customFormat="1" ht="42.75" customHeight="1" x14ac:dyDescent="0.25">
      <c r="A2" s="217" t="s">
        <v>27</v>
      </c>
      <c r="B2" s="218" t="s">
        <v>219</v>
      </c>
      <c r="C2" s="218" t="s">
        <v>220</v>
      </c>
      <c r="D2" s="218" t="s">
        <v>221</v>
      </c>
      <c r="E2" s="218" t="s">
        <v>222</v>
      </c>
      <c r="F2" s="218" t="s">
        <v>223</v>
      </c>
      <c r="G2" s="218" t="s">
        <v>224</v>
      </c>
      <c r="H2" s="218" t="s">
        <v>225</v>
      </c>
      <c r="I2" s="218" t="s">
        <v>17</v>
      </c>
      <c r="J2" s="218" t="s">
        <v>18</v>
      </c>
      <c r="K2" s="219" t="s">
        <v>19</v>
      </c>
      <c r="L2" s="16"/>
    </row>
    <row r="3" spans="1:13" x14ac:dyDescent="0.25">
      <c r="A3" s="211" t="s">
        <v>43</v>
      </c>
      <c r="B3" s="89">
        <v>1074537.8743067998</v>
      </c>
      <c r="C3" s="89">
        <v>10765.3669164</v>
      </c>
      <c r="D3" s="89">
        <v>0</v>
      </c>
      <c r="E3" s="89">
        <v>0</v>
      </c>
      <c r="F3" s="89">
        <v>0</v>
      </c>
      <c r="G3" s="89">
        <v>0</v>
      </c>
      <c r="H3" s="90">
        <v>5565.6234899999999</v>
      </c>
      <c r="I3" s="37">
        <v>1090868.8647131997</v>
      </c>
      <c r="J3" s="89">
        <v>978697.9</v>
      </c>
      <c r="K3" s="220">
        <v>870730</v>
      </c>
    </row>
    <row r="4" spans="1:13" x14ac:dyDescent="0.25">
      <c r="A4" s="221" t="s">
        <v>44</v>
      </c>
      <c r="B4" s="89">
        <v>102271.729396932</v>
      </c>
      <c r="C4" s="89">
        <v>1324.9209527999999</v>
      </c>
      <c r="D4" s="89">
        <v>870.56439227999999</v>
      </c>
      <c r="E4" s="89">
        <v>0</v>
      </c>
      <c r="F4" s="89">
        <v>0</v>
      </c>
      <c r="G4" s="89">
        <v>0</v>
      </c>
      <c r="H4" s="83">
        <v>0</v>
      </c>
      <c r="I4" s="37">
        <v>104467.214742012</v>
      </c>
      <c r="J4" s="89">
        <v>98917.893083000003</v>
      </c>
      <c r="K4" s="220">
        <v>107586</v>
      </c>
    </row>
    <row r="5" spans="1:13" x14ac:dyDescent="0.25">
      <c r="A5" s="221" t="s">
        <v>194</v>
      </c>
      <c r="B5" s="89">
        <v>259277.65334696739</v>
      </c>
      <c r="C5" s="370">
        <v>116.17537519439999</v>
      </c>
      <c r="D5" s="89">
        <v>5162.7412533630959</v>
      </c>
      <c r="E5" s="370">
        <v>37.404004758119996</v>
      </c>
      <c r="F5" s="370">
        <v>438.34246160364</v>
      </c>
      <c r="G5" s="89">
        <v>90924.045624943203</v>
      </c>
      <c r="H5" s="90">
        <v>0</v>
      </c>
      <c r="I5" s="37">
        <v>355956.36206682987</v>
      </c>
      <c r="J5" s="89">
        <v>285118.269822</v>
      </c>
      <c r="K5" s="220">
        <v>272499.37042399996</v>
      </c>
    </row>
    <row r="6" spans="1:13" x14ac:dyDescent="0.25">
      <c r="A6" s="221" t="s">
        <v>47</v>
      </c>
      <c r="B6" s="89">
        <v>102168.3586446594</v>
      </c>
      <c r="C6" s="370">
        <v>376.27018873199995</v>
      </c>
      <c r="D6" s="89">
        <v>396.95275866960003</v>
      </c>
      <c r="E6" s="370">
        <v>0</v>
      </c>
      <c r="F6" s="370">
        <v>0</v>
      </c>
      <c r="G6" s="89">
        <v>0</v>
      </c>
      <c r="H6" s="83">
        <v>0</v>
      </c>
      <c r="I6" s="37">
        <v>102941.581592061</v>
      </c>
      <c r="J6" s="89">
        <v>84110.041824000014</v>
      </c>
      <c r="K6" s="220">
        <v>98706</v>
      </c>
    </row>
    <row r="7" spans="1:13" x14ac:dyDescent="0.25">
      <c r="A7" s="221" t="s">
        <v>48</v>
      </c>
      <c r="B7" s="89">
        <v>11317.8146454864</v>
      </c>
      <c r="C7" s="359">
        <v>283.12546539599998</v>
      </c>
      <c r="D7" s="90">
        <v>284.24079942120005</v>
      </c>
      <c r="E7" s="359">
        <v>0</v>
      </c>
      <c r="F7" s="359">
        <v>0</v>
      </c>
      <c r="G7" s="90">
        <v>0</v>
      </c>
      <c r="H7" s="83">
        <v>0</v>
      </c>
      <c r="I7" s="37">
        <v>11885.180910303601</v>
      </c>
      <c r="J7" s="89">
        <v>11818.870629000001</v>
      </c>
      <c r="K7" s="220">
        <v>9118</v>
      </c>
    </row>
    <row r="8" spans="1:13" x14ac:dyDescent="0.25">
      <c r="A8" s="221" t="s">
        <v>49</v>
      </c>
      <c r="B8" s="89">
        <v>217239.80619010321</v>
      </c>
      <c r="C8" s="89">
        <v>2094.557292</v>
      </c>
      <c r="D8" s="89">
        <v>1454.4175276799999</v>
      </c>
      <c r="E8" s="89">
        <v>331.42430113199998</v>
      </c>
      <c r="F8" s="89">
        <v>0</v>
      </c>
      <c r="G8" s="89">
        <v>0</v>
      </c>
      <c r="H8" s="83">
        <v>0</v>
      </c>
      <c r="I8" s="37">
        <v>221120.20531091522</v>
      </c>
      <c r="J8" s="89">
        <v>31722.657933999999</v>
      </c>
      <c r="K8" s="220">
        <v>33514</v>
      </c>
    </row>
    <row r="9" spans="1:13" s="11" customFormat="1" x14ac:dyDescent="0.25">
      <c r="A9" s="222" t="s">
        <v>190</v>
      </c>
      <c r="B9" s="53">
        <v>1766813.2365309484</v>
      </c>
      <c r="C9" s="53">
        <v>14960.416190522399</v>
      </c>
      <c r="D9" s="53">
        <v>8168.9167314138958</v>
      </c>
      <c r="E9" s="53">
        <v>368.82830589011996</v>
      </c>
      <c r="F9" s="53">
        <v>438.34246160364</v>
      </c>
      <c r="G9" s="53">
        <v>90924.045624943203</v>
      </c>
      <c r="H9" s="53">
        <v>5565.6234899999999</v>
      </c>
      <c r="I9" s="52">
        <v>1887239.4093353213</v>
      </c>
      <c r="J9" s="585">
        <f>SUM(J3:J8)</f>
        <v>1490385.633292</v>
      </c>
      <c r="K9" s="586" t="s">
        <v>226</v>
      </c>
    </row>
    <row r="10" spans="1:13" s="11" customFormat="1" x14ac:dyDescent="0.25">
      <c r="A10" s="248" t="s">
        <v>18</v>
      </c>
      <c r="B10" s="91">
        <v>1382334</v>
      </c>
      <c r="C10" s="91">
        <v>23339</v>
      </c>
      <c r="D10" s="91">
        <v>6116</v>
      </c>
      <c r="E10" s="92">
        <v>58</v>
      </c>
      <c r="F10" s="92">
        <v>158</v>
      </c>
      <c r="G10" s="47">
        <v>4673</v>
      </c>
      <c r="H10" s="47">
        <v>73708</v>
      </c>
      <c r="I10" s="223"/>
      <c r="J10" s="223"/>
      <c r="K10" s="224"/>
    </row>
    <row r="11" spans="1:13" s="11" customFormat="1" ht="15.75" thickBot="1" x14ac:dyDescent="0.3">
      <c r="A11" s="265" t="s">
        <v>19</v>
      </c>
      <c r="B11" s="225">
        <v>1267864</v>
      </c>
      <c r="C11" s="225">
        <v>30982</v>
      </c>
      <c r="D11" s="225">
        <v>4019</v>
      </c>
      <c r="E11" s="369">
        <v>47</v>
      </c>
      <c r="F11" s="226">
        <v>187</v>
      </c>
      <c r="G11" s="825">
        <v>92013</v>
      </c>
      <c r="H11" s="826"/>
      <c r="I11" s="227"/>
      <c r="J11" s="228"/>
      <c r="K11" s="229"/>
    </row>
    <row r="14" spans="1:13" ht="15.75" thickBot="1" x14ac:dyDescent="0.3">
      <c r="A14" s="18" t="s">
        <v>227</v>
      </c>
      <c r="B14" s="18"/>
      <c r="C14" s="18"/>
      <c r="D14" s="18"/>
      <c r="E14" s="18"/>
      <c r="F14" s="18"/>
    </row>
    <row r="15" spans="1:13" ht="26.25" x14ac:dyDescent="0.25">
      <c r="A15" s="421" t="s">
        <v>27</v>
      </c>
      <c r="B15" s="230" t="s">
        <v>228</v>
      </c>
      <c r="C15" s="230" t="s">
        <v>229</v>
      </c>
      <c r="D15" s="230" t="s">
        <v>17</v>
      </c>
      <c r="E15" s="230" t="s">
        <v>18</v>
      </c>
      <c r="F15" s="231" t="s">
        <v>19</v>
      </c>
    </row>
    <row r="16" spans="1:13" x14ac:dyDescent="0.25">
      <c r="A16" s="211" t="s">
        <v>43</v>
      </c>
      <c r="B16" s="89">
        <v>287027.81394299999</v>
      </c>
      <c r="C16" s="89">
        <v>218748.06965699999</v>
      </c>
      <c r="D16" s="37">
        <v>505775.88359999994</v>
      </c>
      <c r="E16" s="89">
        <v>472669</v>
      </c>
      <c r="F16" s="220">
        <v>403996</v>
      </c>
      <c r="H16" s="36"/>
      <c r="I16" s="36"/>
      <c r="J16" s="36"/>
      <c r="K16" s="36"/>
      <c r="L16" s="36"/>
      <c r="M16" s="36"/>
    </row>
    <row r="17" spans="1:13" x14ac:dyDescent="0.25">
      <c r="A17" s="221" t="s">
        <v>44</v>
      </c>
      <c r="B17" s="89">
        <v>102045.104208</v>
      </c>
      <c r="C17" s="89">
        <v>77770.057391999988</v>
      </c>
      <c r="D17" s="37">
        <v>179815.16159999999</v>
      </c>
      <c r="E17" s="89">
        <v>170986</v>
      </c>
      <c r="F17" s="220">
        <v>168486.5</v>
      </c>
      <c r="H17" s="36"/>
      <c r="I17" s="36"/>
      <c r="J17" s="36"/>
      <c r="K17" s="36"/>
      <c r="L17" s="36"/>
      <c r="M17" s="36"/>
    </row>
    <row r="18" spans="1:13" x14ac:dyDescent="0.25">
      <c r="A18" s="221" t="s">
        <v>194</v>
      </c>
      <c r="B18" s="89">
        <v>4198.7670926399996</v>
      </c>
      <c r="C18" s="89">
        <v>357763.91330735997</v>
      </c>
      <c r="D18" s="37">
        <v>361962.68039999995</v>
      </c>
      <c r="E18" s="89">
        <v>334896</v>
      </c>
      <c r="F18" s="220">
        <v>276712.59999999998</v>
      </c>
      <c r="H18" s="36"/>
      <c r="I18" s="36"/>
      <c r="J18" s="36"/>
      <c r="K18" s="36"/>
      <c r="L18" s="36"/>
      <c r="M18" s="36"/>
    </row>
    <row r="19" spans="1:13" x14ac:dyDescent="0.25">
      <c r="A19" s="221" t="s">
        <v>47</v>
      </c>
      <c r="B19" s="89">
        <v>121758.089475582</v>
      </c>
      <c r="C19" s="89">
        <v>120522.33573165072</v>
      </c>
      <c r="D19" s="37">
        <v>242280.42520723271</v>
      </c>
      <c r="E19" s="89">
        <v>238358</v>
      </c>
      <c r="F19" s="220">
        <v>237344</v>
      </c>
      <c r="H19" s="36"/>
      <c r="I19" s="36"/>
      <c r="J19" s="36"/>
      <c r="K19" s="36"/>
      <c r="L19" s="36"/>
      <c r="M19" s="36"/>
    </row>
    <row r="20" spans="1:13" x14ac:dyDescent="0.25">
      <c r="A20" s="221" t="s">
        <v>48</v>
      </c>
      <c r="B20" s="89">
        <v>18078.800119200001</v>
      </c>
      <c r="C20" s="89">
        <v>17898.911560799999</v>
      </c>
      <c r="D20" s="37">
        <v>35977.71168</v>
      </c>
      <c r="E20" s="89">
        <v>32812</v>
      </c>
      <c r="F20" s="220">
        <v>32040</v>
      </c>
      <c r="H20" s="36"/>
      <c r="I20" s="36"/>
      <c r="J20" s="36"/>
      <c r="K20" s="36"/>
      <c r="L20" s="36"/>
      <c r="M20" s="36"/>
    </row>
    <row r="21" spans="1:13" x14ac:dyDescent="0.25">
      <c r="A21" s="221" t="s">
        <v>49</v>
      </c>
      <c r="B21" s="89">
        <v>19385.068707899998</v>
      </c>
      <c r="C21" s="89">
        <v>19188.324726983999</v>
      </c>
      <c r="D21" s="37">
        <v>38573.393434883998</v>
      </c>
      <c r="E21" s="89">
        <v>24051</v>
      </c>
      <c r="F21" s="220">
        <v>16393</v>
      </c>
      <c r="H21" s="36"/>
      <c r="I21" s="36"/>
      <c r="J21" s="36"/>
      <c r="K21" s="36"/>
      <c r="L21" s="36"/>
      <c r="M21" s="36"/>
    </row>
    <row r="22" spans="1:13" x14ac:dyDescent="0.25">
      <c r="A22" s="222" t="s">
        <v>190</v>
      </c>
      <c r="B22" s="53">
        <v>552493.64354632201</v>
      </c>
      <c r="C22" s="53">
        <v>811891.61237579468</v>
      </c>
      <c r="D22" s="53">
        <v>1364385.2559221166</v>
      </c>
      <c r="E22" s="329">
        <v>1273772</v>
      </c>
      <c r="F22" s="584" t="s">
        <v>230</v>
      </c>
      <c r="G22" s="47"/>
      <c r="H22" s="36"/>
      <c r="I22" s="36"/>
      <c r="J22" s="36"/>
      <c r="K22" s="36"/>
      <c r="L22" s="36"/>
      <c r="M22" s="36"/>
    </row>
    <row r="23" spans="1:13" x14ac:dyDescent="0.25">
      <c r="A23" s="209" t="s">
        <v>18</v>
      </c>
      <c r="B23" s="232">
        <v>489048</v>
      </c>
      <c r="C23" s="232">
        <v>784724</v>
      </c>
      <c r="D23" s="14"/>
      <c r="E23" s="14"/>
      <c r="F23" s="233"/>
    </row>
    <row r="24" spans="1:13" ht="15.75" thickBot="1" x14ac:dyDescent="0.3">
      <c r="A24" s="210" t="s">
        <v>19</v>
      </c>
      <c r="B24" s="516">
        <v>494883</v>
      </c>
      <c r="C24" s="515">
        <v>640521</v>
      </c>
      <c r="D24" s="234"/>
      <c r="E24" s="234"/>
      <c r="F24" s="235"/>
    </row>
    <row r="25" spans="1:13" x14ac:dyDescent="0.25">
      <c r="B25" s="232"/>
      <c r="C25" s="232"/>
      <c r="D25" s="14"/>
      <c r="E25" s="14"/>
      <c r="F25" s="14"/>
    </row>
    <row r="27" spans="1:13" x14ac:dyDescent="0.25">
      <c r="A27" s="850" t="s">
        <v>231</v>
      </c>
    </row>
    <row r="28" spans="1:13" x14ac:dyDescent="0.25">
      <c r="A28" s="850" t="s">
        <v>232</v>
      </c>
    </row>
    <row r="29" spans="1:13" x14ac:dyDescent="0.25">
      <c r="A29" s="850" t="s">
        <v>233</v>
      </c>
    </row>
    <row r="30" spans="1:13" x14ac:dyDescent="0.25">
      <c r="A30" s="850" t="s">
        <v>234</v>
      </c>
    </row>
  </sheetData>
  <mergeCells count="1">
    <mergeCell ref="G11:H11"/>
  </mergeCells>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FB23B6-A79F-47EA-8812-A5E303D25FCD}">
  <sheetPr>
    <tabColor rgb="FFA0DAB3"/>
  </sheetPr>
  <dimension ref="A1:N75"/>
  <sheetViews>
    <sheetView topLeftCell="A52" zoomScaleNormal="100" workbookViewId="0">
      <selection activeCell="G68" sqref="G68"/>
    </sheetView>
  </sheetViews>
  <sheetFormatPr defaultRowHeight="15" x14ac:dyDescent="0.25"/>
  <cols>
    <col min="1" max="1" width="35.140625" customWidth="1"/>
    <col min="2" max="2" width="15" bestFit="1" customWidth="1"/>
    <col min="3" max="3" width="15" customWidth="1"/>
    <col min="4" max="4" width="12.28515625" customWidth="1"/>
    <col min="5" max="7" width="17.42578125" customWidth="1"/>
    <col min="8" max="8" width="15" customWidth="1"/>
    <col min="9" max="9" width="17.7109375" customWidth="1"/>
    <col min="10" max="10" width="16.85546875" customWidth="1"/>
    <col min="11" max="11" width="22" customWidth="1"/>
    <col min="12" max="12" width="14.140625" style="9" customWidth="1"/>
    <col min="13" max="13" width="10.7109375" bestFit="1" customWidth="1"/>
    <col min="14" max="14" width="10.140625" bestFit="1" customWidth="1"/>
  </cols>
  <sheetData>
    <row r="1" spans="1:14" ht="15.75" thickBot="1" x14ac:dyDescent="0.3">
      <c r="A1" s="18" t="s">
        <v>235</v>
      </c>
      <c r="B1" s="18"/>
      <c r="C1" s="18"/>
      <c r="D1" s="18"/>
      <c r="E1" s="18"/>
      <c r="F1" s="18"/>
      <c r="G1" s="18"/>
      <c r="H1" s="18"/>
      <c r="I1" s="18"/>
      <c r="J1" s="18"/>
      <c r="K1" s="18"/>
      <c r="L1" s="18"/>
      <c r="M1" s="18"/>
      <c r="N1" s="18"/>
    </row>
    <row r="2" spans="1:14" ht="38.25" x14ac:dyDescent="0.25">
      <c r="A2" s="236" t="s">
        <v>27</v>
      </c>
      <c r="B2" s="237" t="s">
        <v>236</v>
      </c>
      <c r="C2" s="237" t="s">
        <v>237</v>
      </c>
      <c r="D2" s="238" t="s">
        <v>238</v>
      </c>
      <c r="E2" s="237" t="s">
        <v>239</v>
      </c>
      <c r="F2" s="237" t="s">
        <v>240</v>
      </c>
      <c r="G2" s="237" t="s">
        <v>241</v>
      </c>
      <c r="H2" s="237" t="s">
        <v>242</v>
      </c>
      <c r="I2" s="237" t="s">
        <v>243</v>
      </c>
      <c r="J2" s="239" t="s">
        <v>17</v>
      </c>
      <c r="K2" s="238" t="s">
        <v>244</v>
      </c>
      <c r="L2" s="240" t="s">
        <v>19</v>
      </c>
    </row>
    <row r="3" spans="1:14" x14ac:dyDescent="0.25">
      <c r="A3" s="175" t="s">
        <v>43</v>
      </c>
      <c r="B3" s="93">
        <v>80026.870581950003</v>
      </c>
      <c r="C3" s="93">
        <v>801.75733735000006</v>
      </c>
      <c r="D3" s="93">
        <v>1192.944375</v>
      </c>
      <c r="E3" s="391">
        <v>0</v>
      </c>
      <c r="F3" s="391">
        <v>0</v>
      </c>
      <c r="G3" s="391">
        <v>0</v>
      </c>
      <c r="H3" s="391">
        <v>0</v>
      </c>
      <c r="I3" s="391">
        <v>285.90786179999998</v>
      </c>
      <c r="J3" s="392">
        <v>82307.48015610002</v>
      </c>
      <c r="K3" s="393">
        <v>73995</v>
      </c>
      <c r="L3" s="385">
        <v>65654</v>
      </c>
    </row>
    <row r="4" spans="1:14" ht="18" customHeight="1" x14ac:dyDescent="0.25">
      <c r="A4" s="162" t="s">
        <v>44</v>
      </c>
      <c r="B4" s="93">
        <v>7616.7500916805011</v>
      </c>
      <c r="C4" s="93">
        <v>98.674304699999993</v>
      </c>
      <c r="D4" s="93">
        <v>155.66417999999999</v>
      </c>
      <c r="E4" s="393">
        <v>61.496376832000003</v>
      </c>
      <c r="F4" s="393">
        <v>0</v>
      </c>
      <c r="G4" s="393">
        <v>0</v>
      </c>
      <c r="H4" s="393">
        <v>0</v>
      </c>
      <c r="I4" s="393">
        <v>0</v>
      </c>
      <c r="J4" s="392">
        <v>7932.5849532125012</v>
      </c>
      <c r="K4" s="393">
        <v>7519.1656000000003</v>
      </c>
      <c r="L4" s="385">
        <v>8172</v>
      </c>
    </row>
    <row r="5" spans="1:14" x14ac:dyDescent="0.25">
      <c r="A5" s="162" t="s">
        <v>245</v>
      </c>
      <c r="B5" s="93">
        <v>18384.710185434604</v>
      </c>
      <c r="C5" s="93">
        <v>8.2376964464999993</v>
      </c>
      <c r="D5" s="93">
        <v>478.10951999999997</v>
      </c>
      <c r="E5" s="393">
        <v>367.394720355</v>
      </c>
      <c r="F5" s="393">
        <v>2.2563990448999998</v>
      </c>
      <c r="G5" s="393">
        <v>26.5385871808</v>
      </c>
      <c r="H5" s="393">
        <v>0</v>
      </c>
      <c r="I5" s="93">
        <v>4718.7410684019997</v>
      </c>
      <c r="J5" s="392">
        <v>23985.988176863804</v>
      </c>
      <c r="K5" s="393">
        <v>19290</v>
      </c>
      <c r="L5" s="385">
        <v>18188</v>
      </c>
    </row>
    <row r="6" spans="1:14" x14ac:dyDescent="0.25">
      <c r="A6" s="162" t="s">
        <v>47</v>
      </c>
      <c r="B6" s="93">
        <v>7608.8605945702502</v>
      </c>
      <c r="C6" s="93">
        <v>28.0229542555</v>
      </c>
      <c r="D6" s="93">
        <v>131.32192499999999</v>
      </c>
      <c r="E6" s="393">
        <v>28.040609802240002</v>
      </c>
      <c r="F6" s="393">
        <v>0</v>
      </c>
      <c r="G6" s="393">
        <v>0</v>
      </c>
      <c r="H6" s="393">
        <v>0</v>
      </c>
      <c r="I6" s="393">
        <v>0</v>
      </c>
      <c r="J6" s="392">
        <v>7796.2460836279906</v>
      </c>
      <c r="K6" s="393">
        <v>6370</v>
      </c>
      <c r="L6" s="385">
        <v>7442</v>
      </c>
    </row>
    <row r="7" spans="1:14" x14ac:dyDescent="0.25">
      <c r="A7" s="162" t="s">
        <v>48</v>
      </c>
      <c r="B7" s="93">
        <v>842.88109265159994</v>
      </c>
      <c r="C7" s="93">
        <v>21.085943566500003</v>
      </c>
      <c r="D7" s="93">
        <v>0</v>
      </c>
      <c r="E7" s="393">
        <v>20.078674785280004</v>
      </c>
      <c r="F7" s="393">
        <v>0</v>
      </c>
      <c r="G7" s="393">
        <v>0</v>
      </c>
      <c r="H7" s="393">
        <v>0</v>
      </c>
      <c r="I7" s="393">
        <v>0</v>
      </c>
      <c r="J7" s="392">
        <v>884.04571100337989</v>
      </c>
      <c r="K7" s="393">
        <v>880</v>
      </c>
      <c r="L7" s="385">
        <v>678</v>
      </c>
    </row>
    <row r="8" spans="1:14" x14ac:dyDescent="0.25">
      <c r="A8" s="162" t="s">
        <v>49</v>
      </c>
      <c r="B8" s="93">
        <v>16179.068482289302</v>
      </c>
      <c r="C8" s="93">
        <v>155.99344550000001</v>
      </c>
      <c r="D8" s="93">
        <v>29.244915000000002</v>
      </c>
      <c r="E8" s="393">
        <v>102.739566592</v>
      </c>
      <c r="F8" s="393">
        <v>0</v>
      </c>
      <c r="G8" s="393">
        <v>0</v>
      </c>
      <c r="H8" s="393">
        <v>0</v>
      </c>
      <c r="I8" s="393">
        <v>0</v>
      </c>
      <c r="J8" s="392">
        <v>16467.046409381303</v>
      </c>
      <c r="K8" s="393">
        <v>2369</v>
      </c>
      <c r="L8" s="385">
        <v>2495</v>
      </c>
    </row>
    <row r="9" spans="1:14" s="9" customFormat="1" x14ac:dyDescent="0.25">
      <c r="A9" s="215" t="s">
        <v>190</v>
      </c>
      <c r="B9" s="38">
        <v>130659.14102857627</v>
      </c>
      <c r="C9" s="38">
        <v>1113.7716818184999</v>
      </c>
      <c r="D9" s="38">
        <v>1987.284915</v>
      </c>
      <c r="E9" s="38">
        <v>579.74994836652002</v>
      </c>
      <c r="F9" s="38">
        <v>2.2563990448999998</v>
      </c>
      <c r="G9" s="38">
        <v>26.5385871808</v>
      </c>
      <c r="H9" s="38">
        <v>0</v>
      </c>
      <c r="I9" s="38">
        <v>5004.648930202</v>
      </c>
      <c r="J9" s="38">
        <v>139373.39149018898</v>
      </c>
      <c r="K9" s="330">
        <v>110424</v>
      </c>
      <c r="L9" s="560" t="s">
        <v>246</v>
      </c>
    </row>
    <row r="10" spans="1:14" x14ac:dyDescent="0.25">
      <c r="A10" s="162" t="s">
        <v>18</v>
      </c>
      <c r="B10" s="93">
        <v>102209</v>
      </c>
      <c r="C10" s="93">
        <v>1738</v>
      </c>
      <c r="D10" s="93">
        <v>1941.4989326250002</v>
      </c>
      <c r="E10" s="393">
        <v>435</v>
      </c>
      <c r="F10" s="393">
        <v>4</v>
      </c>
      <c r="G10" s="393">
        <v>10</v>
      </c>
      <c r="H10" s="393">
        <v>265</v>
      </c>
      <c r="I10" s="393">
        <v>3824</v>
      </c>
      <c r="J10" s="394"/>
      <c r="K10" s="394"/>
      <c r="L10" s="395"/>
    </row>
    <row r="11" spans="1:14" ht="15.75" thickBot="1" x14ac:dyDescent="0.3">
      <c r="A11" s="241" t="s">
        <v>79</v>
      </c>
      <c r="B11" s="242">
        <v>93724</v>
      </c>
      <c r="C11" s="242">
        <v>2306</v>
      </c>
      <c r="D11" s="242">
        <v>1672</v>
      </c>
      <c r="E11" s="386">
        <v>286</v>
      </c>
      <c r="F11" s="386">
        <v>3</v>
      </c>
      <c r="G11" s="386">
        <v>11</v>
      </c>
      <c r="H11" s="502">
        <v>4842</v>
      </c>
      <c r="I11" s="431"/>
      <c r="J11" s="243"/>
      <c r="K11" s="244"/>
      <c r="L11" s="245"/>
    </row>
    <row r="12" spans="1:14" x14ac:dyDescent="0.25">
      <c r="L12"/>
    </row>
    <row r="13" spans="1:14" x14ac:dyDescent="0.25">
      <c r="B13" s="1"/>
      <c r="C13" s="1"/>
      <c r="D13" s="1"/>
      <c r="E13" s="1"/>
      <c r="F13" s="1"/>
      <c r="G13" s="1"/>
      <c r="H13" s="1"/>
      <c r="J13" s="719"/>
      <c r="L13" s="501"/>
    </row>
    <row r="14" spans="1:14" ht="15.75" thickBot="1" x14ac:dyDescent="0.3">
      <c r="A14" s="18" t="s">
        <v>247</v>
      </c>
      <c r="B14" s="18"/>
      <c r="C14" s="18"/>
      <c r="D14" s="18"/>
      <c r="E14" s="1"/>
      <c r="F14" s="1"/>
      <c r="G14" s="1"/>
      <c r="H14" s="1"/>
    </row>
    <row r="15" spans="1:14" x14ac:dyDescent="0.25">
      <c r="A15" s="236" t="s">
        <v>27</v>
      </c>
      <c r="B15" s="249" t="s">
        <v>17</v>
      </c>
      <c r="C15" s="249" t="s">
        <v>18</v>
      </c>
      <c r="D15" s="250" t="s">
        <v>19</v>
      </c>
      <c r="E15" s="1"/>
      <c r="F15" s="1"/>
      <c r="G15" s="1"/>
      <c r="H15" s="1"/>
    </row>
    <row r="16" spans="1:14" x14ac:dyDescent="0.25">
      <c r="A16" s="248" t="s">
        <v>43</v>
      </c>
      <c r="B16" s="396">
        <v>60974.092633999993</v>
      </c>
      <c r="C16" s="397">
        <v>56982.9</v>
      </c>
      <c r="D16" s="398">
        <v>48704</v>
      </c>
      <c r="E16" s="1"/>
      <c r="F16" s="1"/>
      <c r="G16" s="1"/>
      <c r="I16" s="9"/>
      <c r="J16" s="45"/>
      <c r="L16"/>
    </row>
    <row r="17" spans="1:13" x14ac:dyDescent="0.25">
      <c r="A17" s="160" t="s">
        <v>44</v>
      </c>
      <c r="B17" s="399">
        <v>21677.716704000002</v>
      </c>
      <c r="C17" s="400">
        <v>20613.3</v>
      </c>
      <c r="D17" s="401">
        <v>20312</v>
      </c>
      <c r="E17" s="1"/>
      <c r="F17" s="1"/>
      <c r="G17" s="1"/>
      <c r="I17" s="9"/>
      <c r="L17"/>
    </row>
    <row r="18" spans="1:13" x14ac:dyDescent="0.25">
      <c r="A18" s="162" t="s">
        <v>194</v>
      </c>
      <c r="B18" s="402">
        <v>249.35206872000001</v>
      </c>
      <c r="C18" s="403">
        <v>231</v>
      </c>
      <c r="D18" s="385">
        <v>47.7</v>
      </c>
      <c r="E18" s="1"/>
      <c r="F18" s="1"/>
      <c r="G18" s="1"/>
      <c r="I18" s="9"/>
      <c r="L18" s="48"/>
      <c r="M18" s="48"/>
    </row>
    <row r="19" spans="1:13" x14ac:dyDescent="0.25">
      <c r="A19" s="162" t="s">
        <v>47</v>
      </c>
      <c r="B19" s="402">
        <v>21346.905551076085</v>
      </c>
      <c r="C19" s="403">
        <v>20999.200000000001</v>
      </c>
      <c r="D19" s="385">
        <v>20909.900000000001</v>
      </c>
      <c r="E19" s="1"/>
      <c r="F19" s="1"/>
      <c r="G19" s="454"/>
      <c r="I19" s="9"/>
      <c r="L19"/>
    </row>
    <row r="20" spans="1:13" x14ac:dyDescent="0.25">
      <c r="A20" s="162" t="s">
        <v>48</v>
      </c>
      <c r="B20" s="402">
        <v>3169.6164113904001</v>
      </c>
      <c r="C20" s="403">
        <v>2890.7</v>
      </c>
      <c r="D20" s="385">
        <v>2822.7</v>
      </c>
      <c r="E20" s="1"/>
      <c r="F20" s="1"/>
      <c r="G20" s="1"/>
      <c r="I20" s="9"/>
      <c r="L20"/>
    </row>
    <row r="21" spans="1:13" x14ac:dyDescent="0.25">
      <c r="A21" s="162" t="s">
        <v>49</v>
      </c>
      <c r="B21" s="402">
        <v>3398.6343953897999</v>
      </c>
      <c r="C21" s="403">
        <v>2118.9</v>
      </c>
      <c r="D21" s="385">
        <v>1444.2</v>
      </c>
      <c r="E21" s="1"/>
      <c r="F21" s="1"/>
      <c r="G21" s="1"/>
      <c r="H21" s="47"/>
      <c r="I21" s="9"/>
      <c r="L21"/>
    </row>
    <row r="22" spans="1:13" ht="15.75" thickBot="1" x14ac:dyDescent="0.3">
      <c r="A22" s="176" t="s">
        <v>190</v>
      </c>
      <c r="B22" s="251">
        <v>110816.31776457628</v>
      </c>
      <c r="C22" s="331">
        <v>103835.99999999999</v>
      </c>
      <c r="D22" s="561" t="s">
        <v>382</v>
      </c>
      <c r="E22" s="51"/>
      <c r="F22" s="51"/>
      <c r="G22" s="51"/>
      <c r="I22" s="9"/>
      <c r="L22" s="45"/>
      <c r="M22" s="45"/>
    </row>
    <row r="23" spans="1:13" x14ac:dyDescent="0.25">
      <c r="A23" s="327"/>
      <c r="B23" s="1"/>
      <c r="C23" s="1"/>
      <c r="D23" s="1"/>
      <c r="E23" s="1"/>
      <c r="F23" s="1"/>
      <c r="G23" s="1"/>
      <c r="H23" s="1"/>
    </row>
    <row r="24" spans="1:13" x14ac:dyDescent="0.25">
      <c r="B24" s="1"/>
      <c r="C24" s="1"/>
      <c r="D24" s="1"/>
      <c r="E24" s="1"/>
      <c r="F24" s="1"/>
      <c r="G24" s="1"/>
      <c r="H24" s="1"/>
    </row>
    <row r="25" spans="1:13" ht="15.75" thickBot="1" x14ac:dyDescent="0.3">
      <c r="A25" s="18" t="s">
        <v>248</v>
      </c>
      <c r="B25" s="18"/>
      <c r="C25" s="18"/>
      <c r="D25" s="18"/>
      <c r="E25" s="1"/>
      <c r="F25" s="1"/>
      <c r="G25" s="1"/>
      <c r="H25" s="1"/>
    </row>
    <row r="26" spans="1:13" ht="27.75" x14ac:dyDescent="0.25">
      <c r="A26" s="420" t="s">
        <v>27</v>
      </c>
      <c r="B26" s="246" t="s">
        <v>249</v>
      </c>
      <c r="C26" s="246" t="s">
        <v>250</v>
      </c>
      <c r="D26" s="247" t="s">
        <v>251</v>
      </c>
      <c r="E26" s="1"/>
      <c r="F26" s="1"/>
      <c r="G26" s="1"/>
      <c r="H26" s="1"/>
    </row>
    <row r="27" spans="1:13" x14ac:dyDescent="0.25">
      <c r="A27" s="248" t="s">
        <v>43</v>
      </c>
      <c r="B27" s="404">
        <v>1.1133068922489579E-2</v>
      </c>
      <c r="C27" s="406">
        <v>0.84932260502368095</v>
      </c>
      <c r="D27" s="410">
        <v>240.48602348120178</v>
      </c>
      <c r="E27" s="1"/>
      <c r="F27" s="1"/>
      <c r="G27" s="1"/>
      <c r="H27" s="1"/>
    </row>
    <row r="28" spans="1:13" x14ac:dyDescent="0.25">
      <c r="A28" s="160" t="s">
        <v>44</v>
      </c>
      <c r="B28" s="404">
        <v>5.531844052013471E-2</v>
      </c>
      <c r="C28" s="407">
        <v>0.40851937939367711</v>
      </c>
      <c r="D28" s="411">
        <v>107.67382420804547</v>
      </c>
      <c r="E28" s="1"/>
      <c r="F28" s="1"/>
      <c r="G28" s="1"/>
      <c r="H28" s="1"/>
    </row>
    <row r="29" spans="1:13" x14ac:dyDescent="0.25">
      <c r="A29" s="162" t="s">
        <v>245</v>
      </c>
      <c r="B29" s="404">
        <v>2.4302731720645152E-2</v>
      </c>
      <c r="C29" s="408">
        <v>0.12945675529669567</v>
      </c>
      <c r="D29" s="412">
        <v>36.820632399853849</v>
      </c>
    </row>
    <row r="30" spans="1:13" x14ac:dyDescent="0.25">
      <c r="A30" s="162" t="s">
        <v>47</v>
      </c>
      <c r="B30" s="404">
        <v>6.7599327407714099E-2</v>
      </c>
      <c r="C30" s="720">
        <v>0.4867169636872935</v>
      </c>
      <c r="D30" s="416">
        <v>100.5282912545846</v>
      </c>
    </row>
    <row r="31" spans="1:13" x14ac:dyDescent="0.25">
      <c r="A31" s="215" t="s">
        <v>17</v>
      </c>
      <c r="B31" s="415">
        <v>1.5253989010943551E-2</v>
      </c>
      <c r="C31" s="721">
        <v>0.4634142854489755</v>
      </c>
      <c r="D31" s="722">
        <v>124.39956365253745</v>
      </c>
    </row>
    <row r="32" spans="1:13" x14ac:dyDescent="0.25">
      <c r="A32" s="162" t="s">
        <v>18</v>
      </c>
      <c r="B32" s="405">
        <v>1.3682289580081722E-2</v>
      </c>
      <c r="C32" s="409">
        <v>0.39593184148162669</v>
      </c>
      <c r="D32" s="413">
        <v>155.75424587932861</v>
      </c>
    </row>
    <row r="33" spans="1:10" ht="15.75" thickBot="1" x14ac:dyDescent="0.3">
      <c r="A33" s="241" t="s">
        <v>19</v>
      </c>
      <c r="B33" s="367">
        <v>1.2578498749717294E-2</v>
      </c>
      <c r="C33" s="368">
        <v>0.39046458849937854</v>
      </c>
      <c r="D33" s="414">
        <v>187.85164617215392</v>
      </c>
    </row>
    <row r="34" spans="1:10" x14ac:dyDescent="0.25">
      <c r="A34" s="342"/>
      <c r="B34" s="325"/>
      <c r="C34" s="325"/>
      <c r="D34" s="325"/>
    </row>
    <row r="36" spans="1:10" ht="15.75" thickBot="1" x14ac:dyDescent="0.3">
      <c r="A36" s="18" t="s">
        <v>252</v>
      </c>
      <c r="B36" s="18"/>
      <c r="C36" s="18"/>
      <c r="D36" s="18"/>
    </row>
    <row r="37" spans="1:10" ht="25.5" x14ac:dyDescent="0.25">
      <c r="A37" s="420" t="s">
        <v>27</v>
      </c>
      <c r="B37" s="438" t="s">
        <v>43</v>
      </c>
      <c r="C37" s="438" t="s">
        <v>44</v>
      </c>
      <c r="D37" s="438" t="s">
        <v>245</v>
      </c>
      <c r="E37" s="438" t="s">
        <v>47</v>
      </c>
      <c r="F37" s="441" t="s">
        <v>253</v>
      </c>
      <c r="G37" s="441" t="s">
        <v>254</v>
      </c>
      <c r="H37" s="437" t="s">
        <v>17</v>
      </c>
      <c r="I37" s="438" t="s">
        <v>18</v>
      </c>
      <c r="J37" s="439" t="s">
        <v>19</v>
      </c>
    </row>
    <row r="38" spans="1:10" x14ac:dyDescent="0.25">
      <c r="A38" s="248" t="s">
        <v>255</v>
      </c>
      <c r="B38" s="443">
        <v>178881.50457116924</v>
      </c>
      <c r="C38" s="443">
        <v>27040.360795300025</v>
      </c>
      <c r="D38" s="443">
        <v>47415.683713070845</v>
      </c>
      <c r="E38" s="443">
        <v>52447.555527857941</v>
      </c>
      <c r="F38" s="443">
        <v>75037.949698134806</v>
      </c>
      <c r="G38" s="449">
        <v>0</v>
      </c>
      <c r="H38" s="392">
        <f>SUM(B38:G38)</f>
        <v>380823.05430553283</v>
      </c>
      <c r="I38" s="449">
        <v>357617.88209501893</v>
      </c>
      <c r="J38" s="450">
        <v>287645.46315614582</v>
      </c>
    </row>
    <row r="39" spans="1:10" x14ac:dyDescent="0.25">
      <c r="A39" s="160" t="s">
        <v>256</v>
      </c>
      <c r="B39" s="443">
        <v>1068.958928652851</v>
      </c>
      <c r="C39" s="443">
        <v>604.96179963463476</v>
      </c>
      <c r="D39" s="443">
        <v>2165.2325924070337</v>
      </c>
      <c r="E39" s="443">
        <v>1179.7084195961631</v>
      </c>
      <c r="F39" s="443">
        <v>4661.0466258135793</v>
      </c>
      <c r="G39" s="449">
        <v>0</v>
      </c>
      <c r="H39" s="392">
        <f t="shared" ref="H39:H52" si="0">SUM(B39:G39)</f>
        <v>9679.9083661042623</v>
      </c>
      <c r="I39" s="449">
        <v>9077.5312759124608</v>
      </c>
      <c r="J39" s="450">
        <v>4416.9435625991619</v>
      </c>
    </row>
    <row r="40" spans="1:10" ht="26.25" x14ac:dyDescent="0.25">
      <c r="A40" s="160" t="s">
        <v>257</v>
      </c>
      <c r="B40" s="443">
        <v>32699.407972711226</v>
      </c>
      <c r="C40" s="443">
        <v>6796.3176406298626</v>
      </c>
      <c r="D40" s="443">
        <v>5988.9922813179719</v>
      </c>
      <c r="E40" s="443">
        <f>10571.3755457571+1478.9550993289</f>
        <v>12050.330645086</v>
      </c>
      <c r="F40" s="443">
        <v>5154.6261913459102</v>
      </c>
      <c r="G40" s="449">
        <v>0</v>
      </c>
      <c r="H40" s="392">
        <f t="shared" si="0"/>
        <v>62689.674731090963</v>
      </c>
      <c r="I40" s="449">
        <v>57563.00807122438</v>
      </c>
      <c r="J40" s="450">
        <v>52750.877855979452</v>
      </c>
    </row>
    <row r="41" spans="1:10" ht="26.25" x14ac:dyDescent="0.25">
      <c r="A41" s="160" t="s">
        <v>258</v>
      </c>
      <c r="B41" s="443">
        <v>5899.7337795770954</v>
      </c>
      <c r="C41" s="443">
        <v>2099.4057502828259</v>
      </c>
      <c r="D41" s="443">
        <v>2094.98574168818</v>
      </c>
      <c r="E41" s="443">
        <v>3005.0666156464454</v>
      </c>
      <c r="F41" s="443">
        <v>14447.070295903501</v>
      </c>
      <c r="G41" s="449">
        <v>0</v>
      </c>
      <c r="H41" s="392">
        <f t="shared" si="0"/>
        <v>27546.26218309805</v>
      </c>
      <c r="I41" s="449">
        <v>16274.268013994344</v>
      </c>
      <c r="J41" s="450">
        <v>11460.661520163923</v>
      </c>
    </row>
    <row r="42" spans="1:10" ht="26.25" x14ac:dyDescent="0.25">
      <c r="A42" s="160" t="s">
        <v>259</v>
      </c>
      <c r="B42" s="443">
        <v>122.06604542589999</v>
      </c>
      <c r="C42" s="443">
        <v>8.2163522683000014</v>
      </c>
      <c r="D42" s="443">
        <v>704.60964896526741</v>
      </c>
      <c r="E42" s="443">
        <v>34.302043109116802</v>
      </c>
      <c r="F42" s="449">
        <v>0</v>
      </c>
      <c r="G42" s="449">
        <v>0</v>
      </c>
      <c r="H42" s="392">
        <f t="shared" si="0"/>
        <v>869.19408976858415</v>
      </c>
      <c r="I42" s="449">
        <v>595.70127460461595</v>
      </c>
      <c r="J42" s="450">
        <v>467.56071972507863</v>
      </c>
    </row>
    <row r="43" spans="1:10" x14ac:dyDescent="0.25">
      <c r="A43" s="160" t="s">
        <v>260</v>
      </c>
      <c r="B43" s="443">
        <v>52.298795469026558</v>
      </c>
      <c r="C43" s="443">
        <v>66.889407646017702</v>
      </c>
      <c r="D43" s="443">
        <v>95.894548677635868</v>
      </c>
      <c r="E43" s="443">
        <v>143.49520000000001</v>
      </c>
      <c r="F43" s="449">
        <v>0</v>
      </c>
      <c r="G43" s="443">
        <v>1447.6223100120021</v>
      </c>
      <c r="H43" s="392">
        <f t="shared" si="0"/>
        <v>1806.2002618046822</v>
      </c>
      <c r="I43" s="449">
        <v>3427.562672035021</v>
      </c>
      <c r="J43" s="450">
        <v>1925.7375761590511</v>
      </c>
    </row>
    <row r="44" spans="1:10" x14ac:dyDescent="0.25">
      <c r="A44" s="160" t="s">
        <v>261</v>
      </c>
      <c r="B44" s="443">
        <v>671.71746436499996</v>
      </c>
      <c r="C44" s="443">
        <v>648.91250549999995</v>
      </c>
      <c r="D44" s="443">
        <v>1008.2456054069214</v>
      </c>
      <c r="E44" s="443">
        <f>799.778115541407+236.263444053818</f>
        <v>1036.041559595225</v>
      </c>
      <c r="F44" s="443">
        <v>2118.2782356197154</v>
      </c>
      <c r="G44" s="443">
        <v>357.96790732084787</v>
      </c>
      <c r="H44" s="392">
        <f t="shared" si="0"/>
        <v>5841.1632778077101</v>
      </c>
      <c r="I44" s="449">
        <v>4864.4333429789385</v>
      </c>
      <c r="J44" s="450">
        <v>4053.8081499047412</v>
      </c>
    </row>
    <row r="45" spans="1:10" x14ac:dyDescent="0.25">
      <c r="A45" s="160" t="s">
        <v>262</v>
      </c>
      <c r="B45" s="449">
        <v>0</v>
      </c>
      <c r="C45" s="449">
        <v>0</v>
      </c>
      <c r="D45" s="449">
        <v>0</v>
      </c>
      <c r="E45" s="449">
        <v>0</v>
      </c>
      <c r="F45" s="449">
        <v>0</v>
      </c>
      <c r="G45" s="443">
        <v>356.84948191723072</v>
      </c>
      <c r="H45" s="392">
        <f t="shared" si="0"/>
        <v>356.84948191723072</v>
      </c>
      <c r="I45" s="449">
        <v>358.8736910975324</v>
      </c>
      <c r="J45" s="450">
        <v>360.80444335478802</v>
      </c>
    </row>
    <row r="46" spans="1:10" ht="26.25" x14ac:dyDescent="0.25">
      <c r="A46" s="160" t="s">
        <v>263</v>
      </c>
      <c r="B46" s="443">
        <v>30.174505739833005</v>
      </c>
      <c r="C46" s="443">
        <v>29332.65210386621</v>
      </c>
      <c r="D46" s="443">
        <v>7.01573228111</v>
      </c>
      <c r="E46" s="443">
        <v>50545.419164700754</v>
      </c>
      <c r="F46" s="449">
        <v>0</v>
      </c>
      <c r="G46" s="449">
        <v>0</v>
      </c>
      <c r="H46" s="392">
        <f t="shared" si="0"/>
        <v>79915.261506587907</v>
      </c>
      <c r="I46" s="449">
        <v>102547.4553855901</v>
      </c>
      <c r="J46" s="450">
        <v>77881.822645350418</v>
      </c>
    </row>
    <row r="47" spans="1:10" ht="26.25" x14ac:dyDescent="0.25">
      <c r="A47" s="160" t="s">
        <v>264</v>
      </c>
      <c r="B47" s="443">
        <v>28.178052664071021</v>
      </c>
      <c r="C47" s="443">
        <v>12.133716060598704</v>
      </c>
      <c r="D47" s="443">
        <v>24.843385000000001</v>
      </c>
      <c r="E47" s="443">
        <v>30961.772501275002</v>
      </c>
      <c r="F47" s="449">
        <v>0</v>
      </c>
      <c r="G47" s="449">
        <v>0</v>
      </c>
      <c r="H47" s="392">
        <f t="shared" si="0"/>
        <v>31026.927654999672</v>
      </c>
      <c r="I47" s="449">
        <v>38532.15968373925</v>
      </c>
      <c r="J47" s="450">
        <v>44707.606125678161</v>
      </c>
    </row>
    <row r="48" spans="1:10" x14ac:dyDescent="0.25">
      <c r="A48" s="160" t="s">
        <v>265</v>
      </c>
      <c r="B48" s="449">
        <v>0</v>
      </c>
      <c r="C48" s="449">
        <v>0</v>
      </c>
      <c r="D48" s="449">
        <v>0</v>
      </c>
      <c r="E48" s="449">
        <v>0</v>
      </c>
      <c r="F48" s="449">
        <v>0</v>
      </c>
      <c r="G48" s="449">
        <v>0</v>
      </c>
      <c r="H48" s="392">
        <f t="shared" si="0"/>
        <v>0</v>
      </c>
      <c r="I48" s="449">
        <v>0</v>
      </c>
      <c r="J48" s="562">
        <v>0</v>
      </c>
    </row>
    <row r="49" spans="1:10" ht="26.25" x14ac:dyDescent="0.25">
      <c r="A49" s="160" t="s">
        <v>266</v>
      </c>
      <c r="B49" s="496">
        <v>3.4764321757715759E-2</v>
      </c>
      <c r="C49" s="443">
        <v>152.61399316370267</v>
      </c>
      <c r="D49" s="496">
        <v>1.4284975849534108E-2</v>
      </c>
      <c r="E49" s="443">
        <v>531.41995241441748</v>
      </c>
      <c r="F49" s="449">
        <v>0</v>
      </c>
      <c r="G49" s="449">
        <v>0</v>
      </c>
      <c r="H49" s="392">
        <f t="shared" si="0"/>
        <v>684.08299487572742</v>
      </c>
      <c r="I49" s="449">
        <v>901.35828553226656</v>
      </c>
      <c r="J49" s="450">
        <v>727.5624502725916</v>
      </c>
    </row>
    <row r="50" spans="1:10" ht="25.5" x14ac:dyDescent="0.25">
      <c r="A50" s="440" t="s">
        <v>267</v>
      </c>
      <c r="B50" s="449">
        <v>0</v>
      </c>
      <c r="C50" s="449">
        <v>0</v>
      </c>
      <c r="D50" s="449">
        <v>0</v>
      </c>
      <c r="E50" s="449">
        <v>0</v>
      </c>
      <c r="F50" s="449">
        <v>0</v>
      </c>
      <c r="G50" s="449">
        <v>0</v>
      </c>
      <c r="H50" s="392">
        <f t="shared" si="0"/>
        <v>0</v>
      </c>
      <c r="I50" s="449">
        <v>0</v>
      </c>
      <c r="J50" s="562">
        <v>0</v>
      </c>
    </row>
    <row r="51" spans="1:10" x14ac:dyDescent="0.25">
      <c r="A51" s="160" t="s">
        <v>268</v>
      </c>
      <c r="B51" s="449">
        <v>0</v>
      </c>
      <c r="C51" s="449">
        <v>0</v>
      </c>
      <c r="D51" s="449">
        <v>0</v>
      </c>
      <c r="E51" s="449">
        <v>0</v>
      </c>
      <c r="F51" s="449">
        <v>0</v>
      </c>
      <c r="G51" s="449">
        <v>0</v>
      </c>
      <c r="H51" s="392">
        <f t="shared" si="0"/>
        <v>0</v>
      </c>
      <c r="I51" s="449">
        <v>0</v>
      </c>
      <c r="J51" s="450">
        <v>0</v>
      </c>
    </row>
    <row r="52" spans="1:10" x14ac:dyDescent="0.25">
      <c r="A52" s="160" t="s">
        <v>269</v>
      </c>
      <c r="B52" s="449">
        <v>0</v>
      </c>
      <c r="C52" s="449">
        <v>0</v>
      </c>
      <c r="D52" s="449">
        <v>0</v>
      </c>
      <c r="E52" s="449">
        <v>0</v>
      </c>
      <c r="F52" s="449">
        <v>0</v>
      </c>
      <c r="G52" s="443">
        <v>297</v>
      </c>
      <c r="H52" s="392">
        <f t="shared" si="0"/>
        <v>297</v>
      </c>
      <c r="I52" s="449">
        <v>4433.6459999999997</v>
      </c>
      <c r="J52" s="450">
        <v>54673.673000000003</v>
      </c>
    </row>
    <row r="53" spans="1:10" x14ac:dyDescent="0.25">
      <c r="A53" s="215" t="s">
        <v>17</v>
      </c>
      <c r="B53" s="442">
        <f>SUM(B38:B52)</f>
        <v>219454.07488009598</v>
      </c>
      <c r="C53" s="442">
        <f t="shared" ref="C53:H53" si="1">SUM(C38:C52)</f>
        <v>66762.464064352185</v>
      </c>
      <c r="D53" s="442">
        <f t="shared" si="1"/>
        <v>59505.517533790808</v>
      </c>
      <c r="E53" s="442">
        <f t="shared" si="1"/>
        <v>151935.11162928105</v>
      </c>
      <c r="F53" s="442">
        <f t="shared" si="1"/>
        <v>101418.97104681752</v>
      </c>
      <c r="G53" s="442">
        <f t="shared" si="1"/>
        <v>2459.4396992500806</v>
      </c>
      <c r="H53" s="442">
        <f t="shared" si="1"/>
        <v>601535.5788535875</v>
      </c>
      <c r="I53" s="442">
        <f t="shared" ref="I53" si="2">SUM(I38:I52)</f>
        <v>596193.87979172776</v>
      </c>
      <c r="J53" s="444">
        <f t="shared" ref="J53" si="3">SUM(J38:J52)</f>
        <v>541072.52120533329</v>
      </c>
    </row>
    <row r="54" spans="1:10" x14ac:dyDescent="0.25">
      <c r="A54" s="445" t="s">
        <v>18</v>
      </c>
      <c r="B54" s="448">
        <v>178049.95319318428</v>
      </c>
      <c r="C54" s="448">
        <v>83171.87817445652</v>
      </c>
      <c r="D54" s="448">
        <v>70223.916058722491</v>
      </c>
      <c r="E54" s="448">
        <v>185499.61005787642</v>
      </c>
      <c r="F54" s="448">
        <v>71606.304235042073</v>
      </c>
      <c r="G54" s="448">
        <v>7642.2180724460004</v>
      </c>
      <c r="H54" s="446"/>
      <c r="I54" s="405"/>
      <c r="J54" s="413"/>
    </row>
    <row r="55" spans="1:10" ht="15.75" thickBot="1" x14ac:dyDescent="0.3">
      <c r="A55" s="241" t="s">
        <v>19</v>
      </c>
      <c r="B55" s="447">
        <v>172345.4650003397</v>
      </c>
      <c r="C55" s="447">
        <v>74547.776029922694</v>
      </c>
      <c r="D55" s="447">
        <v>64040.79147667512</v>
      </c>
      <c r="E55" s="447">
        <v>165186.52906793519</v>
      </c>
      <c r="F55" s="447">
        <v>7993.5166553458166</v>
      </c>
      <c r="G55" s="447">
        <v>56958.442975114689</v>
      </c>
      <c r="H55" s="367"/>
      <c r="I55" s="367"/>
      <c r="J55" s="414"/>
    </row>
    <row r="58" spans="1:10" ht="15.75" thickBot="1" x14ac:dyDescent="0.3">
      <c r="A58" s="18" t="s">
        <v>270</v>
      </c>
    </row>
    <row r="59" spans="1:10" x14ac:dyDescent="0.25">
      <c r="A59" s="236" t="s">
        <v>27</v>
      </c>
      <c r="B59" s="249" t="s">
        <v>17</v>
      </c>
      <c r="C59" s="249" t="s">
        <v>18</v>
      </c>
      <c r="D59" s="250" t="s">
        <v>19</v>
      </c>
    </row>
    <row r="60" spans="1:10" x14ac:dyDescent="0.25">
      <c r="A60" s="248" t="s">
        <v>43</v>
      </c>
      <c r="B60" s="443">
        <f>J3+B16+B53</f>
        <v>362735.64767019602</v>
      </c>
      <c r="C60" s="443">
        <f>K3+C16+B54</f>
        <v>309027.85319318424</v>
      </c>
      <c r="D60" s="451">
        <f>L3+D16+B55</f>
        <v>286703.46500033967</v>
      </c>
    </row>
    <row r="61" spans="1:10" x14ac:dyDescent="0.25">
      <c r="A61" s="160" t="s">
        <v>44</v>
      </c>
      <c r="B61" s="443">
        <f>J4+B17+C53</f>
        <v>96372.76572156469</v>
      </c>
      <c r="C61" s="443">
        <f>K4+C17+C54</f>
        <v>111304.34377445652</v>
      </c>
      <c r="D61" s="451">
        <f>L4+D17+C55</f>
        <v>103031.77602992269</v>
      </c>
      <c r="H61" s="47"/>
    </row>
    <row r="62" spans="1:10" x14ac:dyDescent="0.25">
      <c r="A62" s="162" t="s">
        <v>245</v>
      </c>
      <c r="B62" s="443">
        <f>J5+B18+D53</f>
        <v>83740.857779374608</v>
      </c>
      <c r="C62" s="443">
        <f>K5+C18+D54</f>
        <v>89744.916058722491</v>
      </c>
      <c r="D62" s="451">
        <f>L5+D18+D55</f>
        <v>82276.491476675117</v>
      </c>
    </row>
    <row r="63" spans="1:10" x14ac:dyDescent="0.25">
      <c r="A63" s="162" t="s">
        <v>47</v>
      </c>
      <c r="B63" s="443">
        <f>J6+B19+E53</f>
        <v>181078.26326398511</v>
      </c>
      <c r="C63" s="443">
        <f>K6+C19+E54</f>
        <v>212868.81005787643</v>
      </c>
      <c r="D63" s="451">
        <f>L6+D19+E55</f>
        <v>193538.42906793518</v>
      </c>
    </row>
    <row r="64" spans="1:10" x14ac:dyDescent="0.25">
      <c r="A64" s="160" t="s">
        <v>253</v>
      </c>
      <c r="B64" s="443">
        <f>J7+B20+F53</f>
        <v>105472.6331692113</v>
      </c>
      <c r="C64" s="443">
        <f>K7+C20+F54</f>
        <v>75377.00423504207</v>
      </c>
      <c r="D64" s="451">
        <f>L7+D20+F55</f>
        <v>11494.216655345816</v>
      </c>
    </row>
    <row r="65" spans="1:4" x14ac:dyDescent="0.25">
      <c r="A65" s="160" t="s">
        <v>254</v>
      </c>
      <c r="B65" s="443">
        <f>J8+B21+G53</f>
        <v>22325.120504021183</v>
      </c>
      <c r="C65" s="443">
        <f>K8+C21+G54</f>
        <v>12130.118072445999</v>
      </c>
      <c r="D65" s="451">
        <f>L8+D21+G55</f>
        <v>60897.642975114686</v>
      </c>
    </row>
    <row r="66" spans="1:4" ht="15.75" thickBot="1" x14ac:dyDescent="0.3">
      <c r="A66" s="176" t="s">
        <v>3</v>
      </c>
      <c r="B66" s="452">
        <f>SUM(B60:B65)</f>
        <v>851725.28810835292</v>
      </c>
      <c r="C66" s="452">
        <f t="shared" ref="C66" si="4">SUM(C60:C65)</f>
        <v>810453.0453917277</v>
      </c>
      <c r="D66" s="853" t="s">
        <v>384</v>
      </c>
    </row>
    <row r="69" spans="1:4" x14ac:dyDescent="0.25">
      <c r="A69" s="84" t="s">
        <v>271</v>
      </c>
    </row>
    <row r="70" spans="1:4" x14ac:dyDescent="0.25">
      <c r="A70" s="850" t="s">
        <v>272</v>
      </c>
    </row>
    <row r="71" spans="1:4" x14ac:dyDescent="0.25">
      <c r="A71" s="84" t="s">
        <v>273</v>
      </c>
    </row>
    <row r="72" spans="1:4" x14ac:dyDescent="0.25">
      <c r="A72" s="84" t="s">
        <v>274</v>
      </c>
    </row>
    <row r="73" spans="1:4" x14ac:dyDescent="0.25">
      <c r="A73" s="84" t="s">
        <v>275</v>
      </c>
    </row>
    <row r="74" spans="1:4" x14ac:dyDescent="0.25">
      <c r="A74" s="84" t="s">
        <v>276</v>
      </c>
    </row>
    <row r="75" spans="1:4" x14ac:dyDescent="0.25">
      <c r="A75" s="854" t="s">
        <v>385</v>
      </c>
    </row>
  </sheetData>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81DEFF-7E06-4BFA-9025-887024976EEF}">
  <sheetPr>
    <tabColor rgb="FFA0DAB3"/>
  </sheetPr>
  <dimension ref="A1:L21"/>
  <sheetViews>
    <sheetView zoomScaleNormal="100" workbookViewId="0">
      <selection activeCell="C19" sqref="C19"/>
    </sheetView>
  </sheetViews>
  <sheetFormatPr defaultRowHeight="15" x14ac:dyDescent="0.25"/>
  <cols>
    <col min="1" max="1" width="48.28515625" customWidth="1"/>
    <col min="2" max="2" width="11.85546875" bestFit="1" customWidth="1"/>
    <col min="3" max="3" width="20.85546875" bestFit="1" customWidth="1"/>
    <col min="4" max="4" width="13.5703125" bestFit="1" customWidth="1"/>
    <col min="7" max="7" width="11" bestFit="1" customWidth="1"/>
  </cols>
  <sheetData>
    <row r="1" spans="1:12" ht="15.75" thickBot="1" x14ac:dyDescent="0.3">
      <c r="A1" s="18" t="s">
        <v>277</v>
      </c>
      <c r="B1" s="18"/>
      <c r="C1" s="18"/>
      <c r="D1" s="18"/>
    </row>
    <row r="2" spans="1:12" x14ac:dyDescent="0.25">
      <c r="A2" s="425" t="s">
        <v>278</v>
      </c>
      <c r="B2" s="426" t="s">
        <v>279</v>
      </c>
      <c r="C2" s="427" t="s">
        <v>280</v>
      </c>
      <c r="D2" s="427" t="s">
        <v>281</v>
      </c>
    </row>
    <row r="3" spans="1:12" x14ac:dyDescent="0.25">
      <c r="A3" s="160" t="s">
        <v>282</v>
      </c>
      <c r="B3" s="422">
        <v>287.17000000000007</v>
      </c>
      <c r="C3" s="422">
        <v>367.94</v>
      </c>
      <c r="D3" s="563">
        <v>332.72999999999996</v>
      </c>
    </row>
    <row r="4" spans="1:12" x14ac:dyDescent="0.25">
      <c r="A4" s="162" t="s">
        <v>283</v>
      </c>
      <c r="B4" s="423">
        <v>816.71</v>
      </c>
      <c r="C4" s="423">
        <v>691.90000000000009</v>
      </c>
      <c r="D4" s="564">
        <v>633.70000000000005</v>
      </c>
    </row>
    <row r="5" spans="1:12" x14ac:dyDescent="0.25">
      <c r="A5" s="162" t="s">
        <v>284</v>
      </c>
      <c r="B5" s="423">
        <v>169.2227</v>
      </c>
      <c r="C5" s="423">
        <v>155.79999999999998</v>
      </c>
      <c r="D5" s="564">
        <v>141.80000000000001</v>
      </c>
    </row>
    <row r="6" spans="1:12" x14ac:dyDescent="0.25">
      <c r="A6" s="162" t="s">
        <v>285</v>
      </c>
      <c r="B6" s="423">
        <v>272.82</v>
      </c>
      <c r="C6" s="423">
        <v>333.3</v>
      </c>
      <c r="D6" s="564">
        <v>174.3</v>
      </c>
    </row>
    <row r="7" spans="1:12" x14ac:dyDescent="0.25">
      <c r="A7" s="162" t="s">
        <v>286</v>
      </c>
      <c r="B7" s="423">
        <v>1862.3</v>
      </c>
      <c r="C7" s="423">
        <v>2311.34</v>
      </c>
      <c r="D7" s="564">
        <v>1219.8999999999999</v>
      </c>
    </row>
    <row r="8" spans="1:12" x14ac:dyDescent="0.25">
      <c r="A8" s="162" t="s">
        <v>287</v>
      </c>
      <c r="B8" s="423">
        <v>53.170999999999992</v>
      </c>
      <c r="C8" s="423">
        <v>52.7</v>
      </c>
      <c r="D8" s="564">
        <v>45.02</v>
      </c>
    </row>
    <row r="9" spans="1:12" x14ac:dyDescent="0.25">
      <c r="A9" s="162" t="s">
        <v>288</v>
      </c>
      <c r="B9" s="423">
        <v>9.92</v>
      </c>
      <c r="C9" s="423">
        <v>8.2199999999999989</v>
      </c>
      <c r="D9" s="564">
        <v>6.33</v>
      </c>
    </row>
    <row r="10" spans="1:12" x14ac:dyDescent="0.25">
      <c r="A10" s="631" t="s">
        <v>289</v>
      </c>
      <c r="B10" s="632">
        <v>0.159</v>
      </c>
      <c r="C10" s="632">
        <v>0.13300000000000001</v>
      </c>
      <c r="D10" s="633">
        <v>0.113</v>
      </c>
    </row>
    <row r="11" spans="1:12" x14ac:dyDescent="0.25">
      <c r="A11" s="160" t="s">
        <v>290</v>
      </c>
      <c r="B11" s="422">
        <v>0.90900000000000003</v>
      </c>
      <c r="C11" s="422">
        <v>0.84000000000000008</v>
      </c>
      <c r="D11" s="563">
        <v>0.34399999999999997</v>
      </c>
    </row>
    <row r="12" spans="1:12" x14ac:dyDescent="0.25">
      <c r="A12" s="162" t="s">
        <v>291</v>
      </c>
      <c r="B12" s="424">
        <v>0.43599999999999994</v>
      </c>
      <c r="C12" s="424">
        <v>0.47200000000000003</v>
      </c>
      <c r="D12" s="565">
        <v>0.16300000000000001</v>
      </c>
    </row>
    <row r="13" spans="1:12" ht="15.75" thickBot="1" x14ac:dyDescent="0.3">
      <c r="A13" s="428" t="s">
        <v>3</v>
      </c>
      <c r="B13" s="429">
        <v>3472.8177000000005</v>
      </c>
      <c r="C13" s="429">
        <v>3922.645</v>
      </c>
      <c r="D13" s="566">
        <v>2554.3999999999996</v>
      </c>
      <c r="G13" s="45"/>
    </row>
    <row r="16" spans="1:12" x14ac:dyDescent="0.25">
      <c r="A16" s="84" t="s">
        <v>292</v>
      </c>
      <c r="L16" s="9"/>
    </row>
    <row r="17" spans="1:12" x14ac:dyDescent="0.25">
      <c r="A17" s="84" t="s">
        <v>293</v>
      </c>
      <c r="L17" s="9"/>
    </row>
    <row r="18" spans="1:12" x14ac:dyDescent="0.25">
      <c r="A18" s="84" t="s">
        <v>294</v>
      </c>
      <c r="L18" s="9"/>
    </row>
    <row r="19" spans="1:12" x14ac:dyDescent="0.25">
      <c r="A19" s="84" t="s">
        <v>295</v>
      </c>
      <c r="L19" s="9"/>
    </row>
    <row r="20" spans="1:12" ht="15" customHeight="1" x14ac:dyDescent="0.25">
      <c r="A20" s="340"/>
      <c r="B20" s="351"/>
      <c r="C20" s="351"/>
      <c r="D20" s="351"/>
    </row>
    <row r="21" spans="1:12" ht="15" customHeight="1" x14ac:dyDescent="0.25">
      <c r="A21" s="340"/>
      <c r="B21" s="351"/>
      <c r="C21" s="351"/>
      <c r="D21" s="351"/>
    </row>
  </sheetData>
  <pageMargins left="0.7" right="0.7" top="0.75" bottom="0.75" header="0.3" footer="0.3"/>
  <pageSetup orientation="portrait" horizontalDpi="1200" verticalDpi="12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A33AFB-6942-468F-8406-4D4D2701BAED}">
  <sheetPr>
    <tabColor rgb="FFA0DAB3"/>
  </sheetPr>
  <dimension ref="A1:M84"/>
  <sheetViews>
    <sheetView zoomScaleNormal="100" workbookViewId="0">
      <selection activeCell="E81" sqref="E81"/>
    </sheetView>
  </sheetViews>
  <sheetFormatPr defaultRowHeight="15" x14ac:dyDescent="0.25"/>
  <cols>
    <col min="1" max="1" width="17.140625" customWidth="1"/>
    <col min="2" max="2" width="15.42578125" bestFit="1" customWidth="1"/>
    <col min="3" max="3" width="26.7109375" bestFit="1" customWidth="1"/>
    <col min="4" max="4" width="29.42578125" bestFit="1" customWidth="1"/>
    <col min="5" max="5" width="14.5703125" bestFit="1" customWidth="1"/>
    <col min="6" max="6" width="15.140625" bestFit="1" customWidth="1"/>
    <col min="7" max="7" width="15.42578125" bestFit="1" customWidth="1"/>
    <col min="8" max="8" width="14.140625" customWidth="1"/>
    <col min="9" max="9" width="14.28515625" customWidth="1"/>
    <col min="10" max="10" width="12.28515625" customWidth="1"/>
    <col min="11" max="12" width="10.140625" bestFit="1" customWidth="1"/>
  </cols>
  <sheetData>
    <row r="1" spans="1:13" ht="15.75" thickBot="1" x14ac:dyDescent="0.3">
      <c r="A1" s="18" t="s">
        <v>386</v>
      </c>
      <c r="B1" s="18"/>
      <c r="C1" s="18"/>
      <c r="D1" s="18"/>
      <c r="E1" s="18"/>
      <c r="F1" s="18"/>
      <c r="G1" s="19"/>
      <c r="H1" s="19"/>
    </row>
    <row r="2" spans="1:13" s="10" customFormat="1" ht="29.25" customHeight="1" x14ac:dyDescent="0.25">
      <c r="A2" s="236" t="s">
        <v>27</v>
      </c>
      <c r="B2" s="249" t="s">
        <v>296</v>
      </c>
      <c r="C2" s="252" t="s">
        <v>297</v>
      </c>
      <c r="D2" s="252" t="s">
        <v>298</v>
      </c>
      <c r="E2" s="249" t="s">
        <v>299</v>
      </c>
      <c r="F2" s="249" t="s">
        <v>300</v>
      </c>
      <c r="G2" s="253" t="s">
        <v>17</v>
      </c>
      <c r="H2" s="249" t="s">
        <v>18</v>
      </c>
      <c r="I2" s="250" t="s">
        <v>19</v>
      </c>
    </row>
    <row r="3" spans="1:13" s="10" customFormat="1" x14ac:dyDescent="0.25">
      <c r="A3" s="175" t="s">
        <v>43</v>
      </c>
      <c r="B3" s="94">
        <v>0</v>
      </c>
      <c r="C3" s="95">
        <v>2739928</v>
      </c>
      <c r="D3" s="372">
        <v>22107239</v>
      </c>
      <c r="E3" s="372">
        <v>0</v>
      </c>
      <c r="F3" s="372">
        <v>0</v>
      </c>
      <c r="G3" s="44">
        <f>SUM(B3:F3)</f>
        <v>24847167</v>
      </c>
      <c r="H3" s="373">
        <v>24539334</v>
      </c>
      <c r="I3" s="374">
        <v>24679704</v>
      </c>
    </row>
    <row r="4" spans="1:13" x14ac:dyDescent="0.25">
      <c r="A4" s="254" t="s">
        <v>44</v>
      </c>
      <c r="B4" s="94">
        <v>0</v>
      </c>
      <c r="C4" s="95">
        <v>236592</v>
      </c>
      <c r="D4" s="372">
        <v>0</v>
      </c>
      <c r="E4" s="372">
        <v>479476</v>
      </c>
      <c r="F4" s="372">
        <v>0</v>
      </c>
      <c r="G4" s="44">
        <f t="shared" ref="G4:G8" si="0">SUM(B4:F4)</f>
        <v>716068</v>
      </c>
      <c r="H4" s="372">
        <v>762558</v>
      </c>
      <c r="I4" s="375">
        <v>776197</v>
      </c>
    </row>
    <row r="5" spans="1:13" x14ac:dyDescent="0.25">
      <c r="A5" s="254" t="s">
        <v>245</v>
      </c>
      <c r="B5" s="94">
        <v>0</v>
      </c>
      <c r="C5" s="95">
        <v>316124</v>
      </c>
      <c r="D5" s="372">
        <v>216893</v>
      </c>
      <c r="E5" s="372">
        <v>997227</v>
      </c>
      <c r="F5" s="372">
        <v>0</v>
      </c>
      <c r="G5" s="44">
        <f t="shared" si="0"/>
        <v>1530244</v>
      </c>
      <c r="H5" s="372">
        <v>1294762</v>
      </c>
      <c r="I5" s="375">
        <v>1085262</v>
      </c>
    </row>
    <row r="6" spans="1:13" x14ac:dyDescent="0.25">
      <c r="A6" s="254" t="s">
        <v>47</v>
      </c>
      <c r="B6" s="94">
        <v>0</v>
      </c>
      <c r="C6" s="95">
        <v>215292.07</v>
      </c>
      <c r="D6" s="372">
        <v>0</v>
      </c>
      <c r="E6" s="372">
        <v>300271</v>
      </c>
      <c r="F6" s="372">
        <v>52860.66</v>
      </c>
      <c r="G6" s="44">
        <f t="shared" si="0"/>
        <v>568423.73</v>
      </c>
      <c r="H6" s="372">
        <v>504891</v>
      </c>
      <c r="I6" s="375">
        <v>467022</v>
      </c>
      <c r="L6" s="45"/>
    </row>
    <row r="7" spans="1:13" x14ac:dyDescent="0.25">
      <c r="A7" s="254" t="s">
        <v>48</v>
      </c>
      <c r="B7" s="94">
        <v>0</v>
      </c>
      <c r="C7" s="95">
        <v>7955.68</v>
      </c>
      <c r="D7" s="372">
        <v>0</v>
      </c>
      <c r="E7" s="372">
        <v>0</v>
      </c>
      <c r="F7" s="372">
        <v>11592.039999999999</v>
      </c>
      <c r="G7" s="44">
        <f t="shared" si="0"/>
        <v>19547.72</v>
      </c>
      <c r="H7" s="372">
        <v>8363</v>
      </c>
      <c r="I7" s="375">
        <v>13979</v>
      </c>
    </row>
    <row r="8" spans="1:13" x14ac:dyDescent="0.25">
      <c r="A8" s="254" t="s">
        <v>49</v>
      </c>
      <c r="B8" s="94">
        <v>0</v>
      </c>
      <c r="C8" s="95">
        <v>3410178</v>
      </c>
      <c r="D8" s="372">
        <v>0</v>
      </c>
      <c r="E8" s="372">
        <v>0</v>
      </c>
      <c r="F8" s="372">
        <v>0</v>
      </c>
      <c r="G8" s="44">
        <f t="shared" si="0"/>
        <v>3410178</v>
      </c>
      <c r="H8" s="372">
        <v>35317</v>
      </c>
      <c r="I8" s="375">
        <v>28621</v>
      </c>
    </row>
    <row r="9" spans="1:13" x14ac:dyDescent="0.25">
      <c r="A9" s="255" t="s">
        <v>190</v>
      </c>
      <c r="B9" s="43">
        <v>0</v>
      </c>
      <c r="C9" s="34">
        <f>SUM(C3:C8)</f>
        <v>6926069.75</v>
      </c>
      <c r="D9" s="34">
        <f t="shared" ref="D9:F9" si="1">SUM(D3:D8)</f>
        <v>22324132</v>
      </c>
      <c r="E9" s="34">
        <f t="shared" si="1"/>
        <v>1776974</v>
      </c>
      <c r="F9" s="34">
        <f t="shared" si="1"/>
        <v>64452.700000000004</v>
      </c>
      <c r="G9" s="34">
        <f>SUM(G3:G8)</f>
        <v>31091628.449999999</v>
      </c>
      <c r="H9" s="376">
        <v>27145224</v>
      </c>
      <c r="I9" s="377">
        <v>27050785</v>
      </c>
    </row>
    <row r="10" spans="1:13" ht="15" customHeight="1" x14ac:dyDescent="0.25">
      <c r="A10" s="254" t="s">
        <v>18</v>
      </c>
      <c r="B10" s="94">
        <v>0</v>
      </c>
      <c r="C10" s="95">
        <v>3611976</v>
      </c>
      <c r="D10" s="372">
        <v>21722736</v>
      </c>
      <c r="E10" s="372">
        <v>1734443</v>
      </c>
      <c r="F10" s="378">
        <v>76069</v>
      </c>
      <c r="G10" s="379"/>
      <c r="H10" s="379"/>
      <c r="I10" s="380"/>
    </row>
    <row r="11" spans="1:13" ht="15" customHeight="1" thickBot="1" x14ac:dyDescent="0.3">
      <c r="A11" s="332" t="s">
        <v>79</v>
      </c>
      <c r="B11" s="574">
        <v>0</v>
      </c>
      <c r="C11" s="371">
        <v>5437620</v>
      </c>
      <c r="D11" s="381">
        <v>19967439</v>
      </c>
      <c r="E11" s="381">
        <v>1645726</v>
      </c>
      <c r="F11" s="382">
        <v>0</v>
      </c>
      <c r="G11" s="383" t="s">
        <v>75</v>
      </c>
      <c r="H11" s="383"/>
      <c r="I11" s="384"/>
    </row>
    <row r="12" spans="1:13" x14ac:dyDescent="0.25">
      <c r="A12" s="2"/>
      <c r="B12" s="575"/>
    </row>
    <row r="14" spans="1:13" ht="20.25" thickBot="1" x14ac:dyDescent="0.3">
      <c r="A14" s="18" t="s">
        <v>387</v>
      </c>
      <c r="B14" s="29"/>
      <c r="C14" s="29"/>
      <c r="D14" s="29"/>
      <c r="E14" s="29"/>
      <c r="F14" s="29"/>
      <c r="G14" s="29"/>
    </row>
    <row r="15" spans="1:13" x14ac:dyDescent="0.25">
      <c r="A15" s="829" t="s">
        <v>301</v>
      </c>
      <c r="B15" s="844" t="s">
        <v>302</v>
      </c>
      <c r="C15" s="844"/>
      <c r="D15" s="844"/>
      <c r="E15" s="844"/>
      <c r="F15" s="844"/>
      <c r="G15" s="844"/>
      <c r="H15" s="844" t="s">
        <v>303</v>
      </c>
      <c r="I15" s="844"/>
      <c r="J15" s="844"/>
      <c r="K15" s="833" t="s">
        <v>17</v>
      </c>
      <c r="L15" s="831" t="s">
        <v>18</v>
      </c>
      <c r="M15" s="842" t="s">
        <v>19</v>
      </c>
    </row>
    <row r="16" spans="1:13" x14ac:dyDescent="0.25">
      <c r="A16" s="830"/>
      <c r="B16" s="21" t="s">
        <v>304</v>
      </c>
      <c r="C16" s="20" t="s">
        <v>305</v>
      </c>
      <c r="D16" s="22" t="s">
        <v>306</v>
      </c>
      <c r="E16" s="21" t="s">
        <v>307</v>
      </c>
      <c r="F16" s="21" t="s">
        <v>308</v>
      </c>
      <c r="G16" s="21" t="s">
        <v>309</v>
      </c>
      <c r="H16" s="21" t="s">
        <v>310</v>
      </c>
      <c r="I16" s="21" t="s">
        <v>311</v>
      </c>
      <c r="J16" s="21" t="s">
        <v>309</v>
      </c>
      <c r="K16" s="834" t="s">
        <v>18</v>
      </c>
      <c r="L16" s="832"/>
      <c r="M16" s="843"/>
    </row>
    <row r="17" spans="1:13" x14ac:dyDescent="0.25">
      <c r="A17" s="175" t="s">
        <v>43</v>
      </c>
      <c r="B17" s="97">
        <v>1584.78</v>
      </c>
      <c r="C17" s="97">
        <v>257.3</v>
      </c>
      <c r="D17" s="97">
        <v>238.67</v>
      </c>
      <c r="E17" s="97">
        <v>199.29</v>
      </c>
      <c r="F17" s="97">
        <v>27.64</v>
      </c>
      <c r="G17" s="97">
        <v>1098.77</v>
      </c>
      <c r="H17" s="97">
        <v>281.47000000000003</v>
      </c>
      <c r="I17" s="500">
        <v>4.9000000000000004</v>
      </c>
      <c r="J17" s="97">
        <v>1693.412</v>
      </c>
      <c r="K17" s="44">
        <f>SUM(B17:J17)</f>
        <v>5386.232</v>
      </c>
      <c r="L17" s="614">
        <v>3709</v>
      </c>
      <c r="M17" s="723">
        <v>4191</v>
      </c>
    </row>
    <row r="18" spans="1:13" x14ac:dyDescent="0.25">
      <c r="A18" s="254" t="s">
        <v>44</v>
      </c>
      <c r="B18" s="97">
        <v>501.97</v>
      </c>
      <c r="C18" s="97">
        <v>370.13</v>
      </c>
      <c r="D18" s="97">
        <v>120.97</v>
      </c>
      <c r="E18" s="97">
        <v>86.89</v>
      </c>
      <c r="F18" s="97">
        <v>0</v>
      </c>
      <c r="G18" s="97">
        <v>138.27000000000001</v>
      </c>
      <c r="H18" s="97">
        <v>54.08</v>
      </c>
      <c r="I18" s="500">
        <v>0.6</v>
      </c>
      <c r="J18" s="97">
        <v>140.20500000000001</v>
      </c>
      <c r="K18" s="44">
        <f t="shared" ref="K18:K22" si="2">SUM(B18:J18)</f>
        <v>1413.1149999999998</v>
      </c>
      <c r="L18" s="614">
        <v>1321</v>
      </c>
      <c r="M18" s="723">
        <v>1310</v>
      </c>
    </row>
    <row r="19" spans="1:13" x14ac:dyDescent="0.25">
      <c r="A19" s="254" t="s">
        <v>245</v>
      </c>
      <c r="B19" s="97">
        <v>424.49</v>
      </c>
      <c r="C19" s="97">
        <v>1121.76</v>
      </c>
      <c r="D19" s="97">
        <v>0</v>
      </c>
      <c r="E19" s="97">
        <v>141.88999999999999</v>
      </c>
      <c r="F19" s="97">
        <v>0</v>
      </c>
      <c r="G19" s="97">
        <v>57.18</v>
      </c>
      <c r="H19" s="97">
        <v>85.3429</v>
      </c>
      <c r="I19" s="500">
        <v>578.096</v>
      </c>
      <c r="J19" s="97">
        <v>276.62622999999996</v>
      </c>
      <c r="K19" s="44">
        <f t="shared" si="2"/>
        <v>2685.3851299999997</v>
      </c>
      <c r="L19" s="614">
        <v>3392</v>
      </c>
      <c r="M19" s="723">
        <v>2559</v>
      </c>
    </row>
    <row r="20" spans="1:13" x14ac:dyDescent="0.25">
      <c r="A20" s="254" t="s">
        <v>47</v>
      </c>
      <c r="B20" s="97">
        <v>393.798</v>
      </c>
      <c r="C20" s="97">
        <v>0</v>
      </c>
      <c r="D20" s="97">
        <v>37.213999999999999</v>
      </c>
      <c r="E20" s="97">
        <v>152.34440000000001</v>
      </c>
      <c r="F20" s="97">
        <v>0</v>
      </c>
      <c r="G20" s="97">
        <v>878.25810000000001</v>
      </c>
      <c r="H20" s="97">
        <v>22.956</v>
      </c>
      <c r="I20" s="500">
        <v>0</v>
      </c>
      <c r="J20" s="97">
        <v>191.1865</v>
      </c>
      <c r="K20" s="44">
        <f t="shared" si="2"/>
        <v>1675.7570000000001</v>
      </c>
      <c r="L20" s="615">
        <v>1162</v>
      </c>
      <c r="M20" s="724" t="s">
        <v>312</v>
      </c>
    </row>
    <row r="21" spans="1:13" x14ac:dyDescent="0.25">
      <c r="A21" s="254" t="s">
        <v>48</v>
      </c>
      <c r="B21" s="97">
        <v>406.26416999999998</v>
      </c>
      <c r="C21" s="97">
        <v>0</v>
      </c>
      <c r="D21" s="97">
        <v>6.681</v>
      </c>
      <c r="E21" s="97">
        <v>139.41</v>
      </c>
      <c r="F21" s="97">
        <v>0</v>
      </c>
      <c r="G21" s="97">
        <v>686.93484000000001</v>
      </c>
      <c r="H21" s="97">
        <v>0</v>
      </c>
      <c r="I21" s="500">
        <v>0</v>
      </c>
      <c r="J21" s="97">
        <v>30.93</v>
      </c>
      <c r="K21" s="44">
        <f t="shared" si="2"/>
        <v>1270.22001</v>
      </c>
      <c r="L21" s="615">
        <v>367</v>
      </c>
      <c r="M21" s="725">
        <v>5585</v>
      </c>
    </row>
    <row r="22" spans="1:13" x14ac:dyDescent="0.25">
      <c r="A22" s="254" t="s">
        <v>49</v>
      </c>
      <c r="B22" s="97">
        <v>149.96</v>
      </c>
      <c r="C22" s="97">
        <v>0</v>
      </c>
      <c r="D22" s="97">
        <v>18.89</v>
      </c>
      <c r="E22" s="97">
        <v>226.42</v>
      </c>
      <c r="F22" s="97">
        <v>0</v>
      </c>
      <c r="G22" s="97">
        <v>3279.18</v>
      </c>
      <c r="H22" s="97">
        <v>39.494999999999997</v>
      </c>
      <c r="I22" s="500">
        <v>0</v>
      </c>
      <c r="J22" s="97">
        <v>34.01</v>
      </c>
      <c r="K22" s="44">
        <f t="shared" si="2"/>
        <v>3747.9549999999999</v>
      </c>
      <c r="L22" s="726">
        <v>11813</v>
      </c>
      <c r="M22" s="724" t="s">
        <v>312</v>
      </c>
    </row>
    <row r="23" spans="1:13" ht="15.75" thickBot="1" x14ac:dyDescent="0.3">
      <c r="A23" s="258" t="s">
        <v>190</v>
      </c>
      <c r="B23" s="259">
        <f>SUM(B17:B22)</f>
        <v>3461.2621699999995</v>
      </c>
      <c r="C23" s="259">
        <f t="shared" ref="C23:K23" si="3">SUM(C17:C22)</f>
        <v>1749.19</v>
      </c>
      <c r="D23" s="259">
        <f t="shared" si="3"/>
        <v>422.42499999999995</v>
      </c>
      <c r="E23" s="259">
        <f t="shared" si="3"/>
        <v>946.24439999999993</v>
      </c>
      <c r="F23" s="259">
        <f t="shared" si="3"/>
        <v>27.64</v>
      </c>
      <c r="G23" s="259">
        <f t="shared" si="3"/>
        <v>6138.5929400000005</v>
      </c>
      <c r="H23" s="259">
        <f t="shared" si="3"/>
        <v>483.34390000000002</v>
      </c>
      <c r="I23" s="259">
        <f t="shared" si="3"/>
        <v>583.596</v>
      </c>
      <c r="J23" s="259">
        <f t="shared" si="3"/>
        <v>2366.3697299999999</v>
      </c>
      <c r="K23" s="259">
        <f t="shared" si="3"/>
        <v>16178.664139999999</v>
      </c>
      <c r="L23" s="616">
        <v>21765</v>
      </c>
      <c r="M23" s="727">
        <v>13645</v>
      </c>
    </row>
    <row r="26" spans="1:13" ht="15.75" thickBot="1" x14ac:dyDescent="0.3">
      <c r="A26" s="18" t="s">
        <v>313</v>
      </c>
      <c r="B26" s="18"/>
      <c r="C26" s="18"/>
      <c r="D26" s="18"/>
      <c r="E26" s="18"/>
      <c r="F26" s="18"/>
      <c r="G26" s="18"/>
      <c r="H26" s="18"/>
    </row>
    <row r="27" spans="1:13" ht="26.25" x14ac:dyDescent="0.25">
      <c r="A27" s="260" t="s">
        <v>301</v>
      </c>
      <c r="B27" s="261" t="s">
        <v>296</v>
      </c>
      <c r="C27" s="262" t="s">
        <v>297</v>
      </c>
      <c r="D27" s="262" t="s">
        <v>314</v>
      </c>
      <c r="E27" s="262" t="s">
        <v>299</v>
      </c>
      <c r="F27" s="262" t="s">
        <v>17</v>
      </c>
      <c r="G27" s="262" t="s">
        <v>18</v>
      </c>
      <c r="H27" s="263" t="s">
        <v>19</v>
      </c>
    </row>
    <row r="28" spans="1:13" x14ac:dyDescent="0.25">
      <c r="A28" s="175" t="s">
        <v>43</v>
      </c>
      <c r="B28" s="97">
        <v>0</v>
      </c>
      <c r="C28" s="97">
        <v>0</v>
      </c>
      <c r="D28" s="97">
        <v>0</v>
      </c>
      <c r="E28" s="97">
        <v>0</v>
      </c>
      <c r="F28" s="44">
        <f>SUM(B28:E28)</f>
        <v>0</v>
      </c>
      <c r="G28" s="97">
        <v>0</v>
      </c>
      <c r="H28" s="568">
        <v>1419984</v>
      </c>
    </row>
    <row r="29" spans="1:13" x14ac:dyDescent="0.25">
      <c r="A29" s="254" t="s">
        <v>44</v>
      </c>
      <c r="B29" s="97">
        <v>0</v>
      </c>
      <c r="C29" s="97">
        <v>0</v>
      </c>
      <c r="D29" s="97">
        <v>0</v>
      </c>
      <c r="E29" s="95">
        <v>172646</v>
      </c>
      <c r="F29" s="44">
        <f t="shared" ref="F29:F33" si="4">SUM(B29:E29)</f>
        <v>172646</v>
      </c>
      <c r="G29" s="95">
        <v>229833</v>
      </c>
      <c r="H29" s="264">
        <v>247133</v>
      </c>
    </row>
    <row r="30" spans="1:13" x14ac:dyDescent="0.25">
      <c r="A30" s="254" t="s">
        <v>245</v>
      </c>
      <c r="B30" s="97">
        <v>0</v>
      </c>
      <c r="C30" s="95">
        <v>80000</v>
      </c>
      <c r="D30" s="97">
        <v>0</v>
      </c>
      <c r="E30" s="95">
        <v>55587.025000000001</v>
      </c>
      <c r="F30" s="44">
        <f t="shared" si="4"/>
        <v>135587.02499999999</v>
      </c>
      <c r="G30" s="95">
        <v>74163</v>
      </c>
      <c r="H30" s="569">
        <v>0</v>
      </c>
    </row>
    <row r="31" spans="1:13" x14ac:dyDescent="0.25">
      <c r="A31" s="254" t="s">
        <v>47</v>
      </c>
      <c r="B31" s="97">
        <v>0</v>
      </c>
      <c r="C31" s="95">
        <v>21518</v>
      </c>
      <c r="D31" s="97">
        <v>0</v>
      </c>
      <c r="E31" s="95">
        <v>220105.8</v>
      </c>
      <c r="F31" s="44">
        <f t="shared" si="4"/>
        <v>241623.8</v>
      </c>
      <c r="G31" s="95">
        <v>287486</v>
      </c>
      <c r="H31" s="264">
        <v>246300</v>
      </c>
    </row>
    <row r="32" spans="1:13" x14ac:dyDescent="0.25">
      <c r="A32" s="254" t="s">
        <v>48</v>
      </c>
      <c r="B32" s="97">
        <v>0</v>
      </c>
      <c r="C32" s="97">
        <v>0</v>
      </c>
      <c r="D32" s="97">
        <v>0</v>
      </c>
      <c r="E32" s="97">
        <v>0</v>
      </c>
      <c r="F32" s="44">
        <f t="shared" si="4"/>
        <v>0</v>
      </c>
      <c r="G32" s="97">
        <v>0</v>
      </c>
      <c r="H32" s="569">
        <v>0</v>
      </c>
    </row>
    <row r="33" spans="1:10" x14ac:dyDescent="0.25">
      <c r="A33" s="254" t="s">
        <v>49</v>
      </c>
      <c r="B33" s="97">
        <v>0</v>
      </c>
      <c r="C33" s="95">
        <v>3410178</v>
      </c>
      <c r="D33" s="97">
        <v>0</v>
      </c>
      <c r="E33" s="97">
        <v>0</v>
      </c>
      <c r="F33" s="44">
        <f t="shared" si="4"/>
        <v>3410178</v>
      </c>
      <c r="G33" s="95">
        <v>35317</v>
      </c>
      <c r="H33" s="570">
        <v>28621</v>
      </c>
    </row>
    <row r="34" spans="1:10" x14ac:dyDescent="0.25">
      <c r="A34" s="255" t="s">
        <v>190</v>
      </c>
      <c r="B34" s="34">
        <f>SUM(B28:B33)</f>
        <v>0</v>
      </c>
      <c r="C34" s="34">
        <f t="shared" ref="C34:E34" si="5">SUM(C28:C33)</f>
        <v>3511696</v>
      </c>
      <c r="D34" s="34">
        <f>SUM(D28:D33)</f>
        <v>0</v>
      </c>
      <c r="E34" s="34">
        <f t="shared" si="5"/>
        <v>448338.82499999995</v>
      </c>
      <c r="F34" s="34">
        <f>SUM(F28:F33)</f>
        <v>3960034.8250000002</v>
      </c>
      <c r="G34" s="268">
        <v>626799</v>
      </c>
      <c r="H34" s="269">
        <v>1942038</v>
      </c>
      <c r="J34" s="432"/>
    </row>
    <row r="35" spans="1:10" x14ac:dyDescent="0.25">
      <c r="A35" s="248" t="s">
        <v>18</v>
      </c>
      <c r="B35" s="97">
        <v>0</v>
      </c>
      <c r="C35" s="98">
        <v>115063</v>
      </c>
      <c r="D35" s="97">
        <v>0</v>
      </c>
      <c r="E35" s="99">
        <v>511736</v>
      </c>
      <c r="H35" s="256"/>
    </row>
    <row r="36" spans="1:10" ht="15.75" thickBot="1" x14ac:dyDescent="0.3">
      <c r="A36" s="265" t="s">
        <v>79</v>
      </c>
      <c r="B36" s="571">
        <v>0</v>
      </c>
      <c r="C36" s="381">
        <v>1519593</v>
      </c>
      <c r="D36" s="572">
        <v>0</v>
      </c>
      <c r="E36" s="266">
        <v>422445</v>
      </c>
      <c r="F36" s="267"/>
      <c r="G36" s="267" t="s">
        <v>75</v>
      </c>
      <c r="H36" s="257"/>
    </row>
    <row r="37" spans="1:10" x14ac:dyDescent="0.25">
      <c r="A37" s="23"/>
      <c r="B37" s="23"/>
      <c r="C37" s="23"/>
      <c r="D37" s="573"/>
      <c r="E37" s="23"/>
      <c r="F37" s="23"/>
      <c r="G37" s="23"/>
      <c r="H37" s="23"/>
    </row>
    <row r="39" spans="1:10" ht="15.75" thickBot="1" x14ac:dyDescent="0.3">
      <c r="A39" s="18" t="s">
        <v>315</v>
      </c>
      <c r="B39" s="18"/>
      <c r="C39" s="18"/>
      <c r="D39" s="18"/>
      <c r="E39" s="18"/>
      <c r="F39" s="18"/>
      <c r="G39" s="18"/>
    </row>
    <row r="40" spans="1:10" x14ac:dyDescent="0.25">
      <c r="A40" s="827" t="s">
        <v>316</v>
      </c>
      <c r="B40" s="835" t="s">
        <v>302</v>
      </c>
      <c r="C40" s="836"/>
      <c r="D40" s="837"/>
      <c r="E40" s="835" t="s">
        <v>303</v>
      </c>
      <c r="F40" s="836"/>
      <c r="G40" s="837"/>
      <c r="H40" s="840" t="s">
        <v>17</v>
      </c>
      <c r="I40" s="838" t="s">
        <v>119</v>
      </c>
      <c r="J40" s="838" t="s">
        <v>79</v>
      </c>
    </row>
    <row r="41" spans="1:10" ht="39" x14ac:dyDescent="0.25">
      <c r="A41" s="828"/>
      <c r="B41" s="24" t="s">
        <v>317</v>
      </c>
      <c r="C41" s="25" t="s">
        <v>318</v>
      </c>
      <c r="D41" s="25" t="s">
        <v>319</v>
      </c>
      <c r="E41" s="24" t="s">
        <v>320</v>
      </c>
      <c r="F41" s="25" t="s">
        <v>318</v>
      </c>
      <c r="G41" s="25" t="s">
        <v>319</v>
      </c>
      <c r="H41" s="841"/>
      <c r="I41" s="839"/>
      <c r="J41" s="839"/>
    </row>
    <row r="42" spans="1:10" x14ac:dyDescent="0.25">
      <c r="A42" s="160" t="s">
        <v>43</v>
      </c>
      <c r="B42" s="100">
        <v>192</v>
      </c>
      <c r="C42" s="100">
        <v>2957.1</v>
      </c>
      <c r="D42" s="100">
        <v>0</v>
      </c>
      <c r="E42" s="100">
        <v>21.6</v>
      </c>
      <c r="F42" s="100">
        <v>338.8</v>
      </c>
      <c r="G42" s="100">
        <v>0</v>
      </c>
      <c r="H42" s="41">
        <f t="shared" ref="H42:H47" si="6">SUM(B42:G42)</f>
        <v>3509.5</v>
      </c>
      <c r="I42" s="606">
        <v>2098</v>
      </c>
      <c r="J42" s="728">
        <v>2895</v>
      </c>
    </row>
    <row r="43" spans="1:10" x14ac:dyDescent="0.25">
      <c r="A43" s="162" t="s">
        <v>44</v>
      </c>
      <c r="B43" s="40">
        <v>0</v>
      </c>
      <c r="C43" s="40">
        <v>0</v>
      </c>
      <c r="D43" s="40">
        <v>848.1</v>
      </c>
      <c r="E43" s="40">
        <v>0</v>
      </c>
      <c r="F43" s="40">
        <v>0</v>
      </c>
      <c r="G43" s="40">
        <v>194.67</v>
      </c>
      <c r="H43" s="41">
        <f t="shared" si="6"/>
        <v>1042.77</v>
      </c>
      <c r="I43" s="605">
        <v>958</v>
      </c>
      <c r="J43" s="729">
        <v>1024</v>
      </c>
    </row>
    <row r="44" spans="1:10" x14ac:dyDescent="0.25">
      <c r="A44" s="162" t="s">
        <v>245</v>
      </c>
      <c r="B44" s="40">
        <v>750.32</v>
      </c>
      <c r="C44" s="40">
        <v>0</v>
      </c>
      <c r="D44" s="40">
        <v>0</v>
      </c>
      <c r="E44" s="40">
        <v>120.63007</v>
      </c>
      <c r="F44" s="40">
        <v>0</v>
      </c>
      <c r="G44" s="40">
        <v>0</v>
      </c>
      <c r="H44" s="41">
        <f t="shared" si="6"/>
        <v>870.9500700000001</v>
      </c>
      <c r="I44" s="605">
        <v>910</v>
      </c>
      <c r="J44" s="729">
        <v>630</v>
      </c>
    </row>
    <row r="45" spans="1:10" x14ac:dyDescent="0.25">
      <c r="A45" s="254" t="s">
        <v>47</v>
      </c>
      <c r="B45" s="93">
        <v>198.57</v>
      </c>
      <c r="C45" s="93">
        <v>0</v>
      </c>
      <c r="D45" s="46">
        <v>1263.0445</v>
      </c>
      <c r="E45" s="46">
        <v>22.956</v>
      </c>
      <c r="F45" s="93">
        <v>0</v>
      </c>
      <c r="G45" s="46">
        <v>191.1865</v>
      </c>
      <c r="H45" s="41">
        <f t="shared" si="6"/>
        <v>1675.7569999999998</v>
      </c>
      <c r="I45" s="606">
        <v>1161</v>
      </c>
      <c r="J45" s="728">
        <v>0</v>
      </c>
    </row>
    <row r="46" spans="1:10" x14ac:dyDescent="0.25">
      <c r="A46" s="254" t="s">
        <v>48</v>
      </c>
      <c r="B46" s="93">
        <v>0</v>
      </c>
      <c r="C46" s="93">
        <v>0</v>
      </c>
      <c r="D46" s="46">
        <v>1239.2900099999999</v>
      </c>
      <c r="E46" s="46">
        <v>0</v>
      </c>
      <c r="F46" s="93">
        <v>0</v>
      </c>
      <c r="G46" s="46">
        <v>30.93</v>
      </c>
      <c r="H46" s="41">
        <f t="shared" si="6"/>
        <v>1270.22001</v>
      </c>
      <c r="I46" s="606">
        <v>367</v>
      </c>
      <c r="J46" s="728">
        <v>5585</v>
      </c>
    </row>
    <row r="47" spans="1:10" x14ac:dyDescent="0.25">
      <c r="A47" s="254" t="s">
        <v>49</v>
      </c>
      <c r="B47" s="101">
        <v>2924.46</v>
      </c>
      <c r="C47" s="93">
        <v>0</v>
      </c>
      <c r="D47" s="101">
        <v>749.99</v>
      </c>
      <c r="E47" s="101">
        <v>39.494999999999997</v>
      </c>
      <c r="F47" s="93">
        <v>0</v>
      </c>
      <c r="G47" s="101">
        <v>32.93</v>
      </c>
      <c r="H47" s="41">
        <f t="shared" si="6"/>
        <v>3746.8749999999995</v>
      </c>
      <c r="I47" s="604">
        <v>11813</v>
      </c>
      <c r="J47" s="730">
        <v>0</v>
      </c>
    </row>
    <row r="48" spans="1:10" x14ac:dyDescent="0.25">
      <c r="A48" s="608" t="s">
        <v>3</v>
      </c>
      <c r="B48" s="34">
        <v>4065.3500000000004</v>
      </c>
      <c r="C48" s="34">
        <v>2957.1</v>
      </c>
      <c r="D48" s="34">
        <v>4100.4245099999998</v>
      </c>
      <c r="E48" s="34">
        <v>204.68107000000001</v>
      </c>
      <c r="F48" s="34">
        <v>338.8</v>
      </c>
      <c r="G48" s="34">
        <v>449.7165</v>
      </c>
      <c r="H48" s="34">
        <f>SUM(H42:H47)</f>
        <v>12116.07208</v>
      </c>
      <c r="I48" s="603">
        <f>SUM(I42:I47)</f>
        <v>17307</v>
      </c>
      <c r="J48" s="731">
        <v>10134</v>
      </c>
    </row>
    <row r="49" spans="1:10" x14ac:dyDescent="0.25">
      <c r="A49" s="611" t="s">
        <v>18</v>
      </c>
      <c r="B49" s="612">
        <v>12363</v>
      </c>
      <c r="C49" s="612">
        <v>1668</v>
      </c>
      <c r="D49" s="612">
        <v>2450</v>
      </c>
      <c r="E49" s="612">
        <v>26</v>
      </c>
      <c r="F49" s="613">
        <v>288</v>
      </c>
      <c r="G49" s="607">
        <v>512</v>
      </c>
      <c r="H49" s="599"/>
      <c r="I49" s="600"/>
      <c r="J49" s="601"/>
    </row>
    <row r="50" spans="1:10" ht="15.75" thickBot="1" x14ac:dyDescent="0.3">
      <c r="A50" s="609" t="s">
        <v>79</v>
      </c>
      <c r="B50" s="610">
        <v>3674</v>
      </c>
      <c r="C50" s="610">
        <v>2483</v>
      </c>
      <c r="D50" s="610">
        <v>2754</v>
      </c>
      <c r="E50" s="610">
        <v>28</v>
      </c>
      <c r="F50" s="610">
        <v>334</v>
      </c>
      <c r="G50" s="597">
        <v>861</v>
      </c>
      <c r="H50" s="598"/>
      <c r="I50" s="602"/>
      <c r="J50" s="384"/>
    </row>
    <row r="51" spans="1:10" x14ac:dyDescent="0.25">
      <c r="A51" s="417"/>
      <c r="B51" s="418"/>
      <c r="C51" s="418"/>
      <c r="D51" s="418"/>
      <c r="E51" s="418"/>
      <c r="F51" s="418"/>
      <c r="G51" s="418"/>
      <c r="H51" s="419"/>
      <c r="I51" s="45"/>
    </row>
    <row r="53" spans="1:10" ht="15.75" thickBot="1" x14ac:dyDescent="0.3">
      <c r="A53" s="18" t="s">
        <v>321</v>
      </c>
      <c r="B53" s="18"/>
      <c r="C53" s="18"/>
      <c r="D53" s="18"/>
      <c r="E53" s="18"/>
      <c r="F53" s="18"/>
      <c r="G53" s="18"/>
      <c r="H53" s="18"/>
    </row>
    <row r="54" spans="1:10" ht="26.25" x14ac:dyDescent="0.25">
      <c r="A54" s="260" t="s">
        <v>301</v>
      </c>
      <c r="B54" s="261" t="s">
        <v>296</v>
      </c>
      <c r="C54" s="262" t="s">
        <v>297</v>
      </c>
      <c r="D54" s="262" t="s">
        <v>314</v>
      </c>
      <c r="E54" s="262" t="s">
        <v>299</v>
      </c>
      <c r="F54" s="262" t="s">
        <v>300</v>
      </c>
      <c r="G54" s="262" t="s">
        <v>17</v>
      </c>
      <c r="H54" s="262" t="s">
        <v>18</v>
      </c>
      <c r="I54" s="263" t="s">
        <v>19</v>
      </c>
    </row>
    <row r="55" spans="1:10" x14ac:dyDescent="0.25">
      <c r="A55" s="175" t="s">
        <v>43</v>
      </c>
      <c r="B55" s="40">
        <v>0</v>
      </c>
      <c r="C55" s="271">
        <v>2739928</v>
      </c>
      <c r="D55" s="271">
        <v>22107239</v>
      </c>
      <c r="E55" s="93">
        <v>0</v>
      </c>
      <c r="F55" s="93">
        <v>0</v>
      </c>
      <c r="G55" s="41">
        <f t="shared" ref="G55:G60" si="7">SUM(B55:F55)</f>
        <v>24847167</v>
      </c>
      <c r="H55" s="271">
        <v>24539334</v>
      </c>
      <c r="I55" s="732">
        <v>23259720</v>
      </c>
    </row>
    <row r="56" spans="1:10" x14ac:dyDescent="0.25">
      <c r="A56" s="254" t="s">
        <v>44</v>
      </c>
      <c r="B56" s="40">
        <v>0</v>
      </c>
      <c r="C56" s="95">
        <v>236592</v>
      </c>
      <c r="D56" s="93">
        <v>0</v>
      </c>
      <c r="E56" s="95">
        <v>306830</v>
      </c>
      <c r="F56" s="93">
        <v>0</v>
      </c>
      <c r="G56" s="41">
        <f t="shared" si="7"/>
        <v>543422</v>
      </c>
      <c r="H56" s="95">
        <v>532725</v>
      </c>
      <c r="I56" s="264">
        <v>529064</v>
      </c>
    </row>
    <row r="57" spans="1:10" x14ac:dyDescent="0.25">
      <c r="A57" s="254" t="s">
        <v>245</v>
      </c>
      <c r="B57" s="93">
        <v>0</v>
      </c>
      <c r="C57" s="95">
        <v>316124</v>
      </c>
      <c r="D57" s="96">
        <v>216893</v>
      </c>
      <c r="E57" s="95">
        <v>997227</v>
      </c>
      <c r="F57" s="93">
        <v>0</v>
      </c>
      <c r="G57" s="41">
        <f t="shared" si="7"/>
        <v>1530244</v>
      </c>
      <c r="H57" s="95">
        <v>1220599</v>
      </c>
      <c r="I57" s="264">
        <v>1085262</v>
      </c>
    </row>
    <row r="58" spans="1:10" x14ac:dyDescent="0.25">
      <c r="A58" s="254" t="s">
        <v>47</v>
      </c>
      <c r="B58" s="93">
        <v>0</v>
      </c>
      <c r="C58" s="95">
        <v>160601.82999999999</v>
      </c>
      <c r="D58" s="93">
        <v>0</v>
      </c>
      <c r="E58" s="95">
        <v>70531.47</v>
      </c>
      <c r="F58" s="733">
        <v>52860.66</v>
      </c>
      <c r="G58" s="41">
        <f t="shared" si="7"/>
        <v>283993.95999999996</v>
      </c>
      <c r="H58" s="95">
        <v>203719</v>
      </c>
      <c r="I58" s="264">
        <v>178163</v>
      </c>
    </row>
    <row r="59" spans="1:10" x14ac:dyDescent="0.25">
      <c r="A59" s="254" t="s">
        <v>48</v>
      </c>
      <c r="B59" s="93">
        <v>0</v>
      </c>
      <c r="C59" s="95">
        <v>7955.68</v>
      </c>
      <c r="D59" s="93">
        <v>0</v>
      </c>
      <c r="E59" s="93">
        <v>0</v>
      </c>
      <c r="F59" s="733">
        <v>11592.039999999999</v>
      </c>
      <c r="G59" s="41">
        <f t="shared" si="7"/>
        <v>19547.72</v>
      </c>
      <c r="H59" s="95">
        <v>8363</v>
      </c>
      <c r="I59" s="264">
        <v>13979</v>
      </c>
    </row>
    <row r="60" spans="1:10" x14ac:dyDescent="0.25">
      <c r="A60" s="254" t="s">
        <v>49</v>
      </c>
      <c r="B60" s="93">
        <v>0</v>
      </c>
      <c r="C60" s="93">
        <v>0</v>
      </c>
      <c r="D60" s="93">
        <v>0</v>
      </c>
      <c r="E60" s="93">
        <v>0</v>
      </c>
      <c r="F60" s="93">
        <v>0</v>
      </c>
      <c r="G60" s="41">
        <f t="shared" si="7"/>
        <v>0</v>
      </c>
      <c r="H60" s="96" t="s">
        <v>66</v>
      </c>
      <c r="I60" s="734" t="s">
        <v>66</v>
      </c>
    </row>
    <row r="61" spans="1:10" x14ac:dyDescent="0.25">
      <c r="A61" s="255" t="s">
        <v>190</v>
      </c>
      <c r="B61" s="34">
        <v>0</v>
      </c>
      <c r="C61" s="34">
        <v>3461201.5100000002</v>
      </c>
      <c r="D61" s="34">
        <v>22324132</v>
      </c>
      <c r="E61" s="34">
        <v>1374588.47</v>
      </c>
      <c r="F61" s="34">
        <v>64452.700000000004</v>
      </c>
      <c r="G61" s="34">
        <f>SUM(G55:G60)</f>
        <v>27224374.68</v>
      </c>
      <c r="H61" s="268">
        <v>26504740</v>
      </c>
      <c r="I61" s="269">
        <v>25066188</v>
      </c>
    </row>
    <row r="62" spans="1:10" x14ac:dyDescent="0.25">
      <c r="A62" s="248" t="s">
        <v>18</v>
      </c>
      <c r="B62" s="93">
        <v>0</v>
      </c>
      <c r="C62" s="434">
        <v>3511295</v>
      </c>
      <c r="D62" s="435">
        <v>21722736</v>
      </c>
      <c r="E62" s="433">
        <v>1194639</v>
      </c>
      <c r="F62" s="271">
        <v>76069</v>
      </c>
      <c r="I62" s="567"/>
    </row>
    <row r="63" spans="1:10" ht="15.75" thickBot="1" x14ac:dyDescent="0.3">
      <c r="A63" s="265" t="s">
        <v>79</v>
      </c>
      <c r="B63" s="576">
        <v>0</v>
      </c>
      <c r="C63" s="225">
        <v>3885105</v>
      </c>
      <c r="D63" s="225">
        <v>19967439</v>
      </c>
      <c r="E63" s="272">
        <v>1213644</v>
      </c>
      <c r="F63" s="735"/>
      <c r="G63" s="267"/>
      <c r="H63" s="267"/>
      <c r="I63" s="257" t="s">
        <v>75</v>
      </c>
    </row>
    <row r="64" spans="1:10" x14ac:dyDescent="0.25">
      <c r="B64" s="577"/>
    </row>
    <row r="66" spans="1:8" ht="20.25" thickBot="1" x14ac:dyDescent="0.3">
      <c r="A66" s="18" t="s">
        <v>322</v>
      </c>
      <c r="B66" s="29"/>
      <c r="C66" s="29"/>
      <c r="D66" s="29"/>
      <c r="E66" s="29"/>
    </row>
    <row r="67" spans="1:8" ht="15.75" thickBot="1" x14ac:dyDescent="0.3">
      <c r="A67" s="827" t="s">
        <v>316</v>
      </c>
      <c r="B67" s="273" t="s">
        <v>302</v>
      </c>
      <c r="C67" s="835" t="s">
        <v>303</v>
      </c>
      <c r="D67" s="836"/>
      <c r="E67" s="836"/>
      <c r="F67" s="837"/>
      <c r="G67" s="736"/>
      <c r="H67" s="737"/>
    </row>
    <row r="68" spans="1:8" ht="39" x14ac:dyDescent="0.25">
      <c r="A68" s="828"/>
      <c r="B68" s="24" t="s">
        <v>323</v>
      </c>
      <c r="C68" s="24" t="s">
        <v>324</v>
      </c>
      <c r="D68" s="24" t="s">
        <v>323</v>
      </c>
      <c r="E68" s="25" t="s">
        <v>325</v>
      </c>
      <c r="F68" s="736" t="s">
        <v>17</v>
      </c>
      <c r="G68" s="737" t="s">
        <v>119</v>
      </c>
      <c r="H68" s="737" t="s">
        <v>79</v>
      </c>
    </row>
    <row r="69" spans="1:8" x14ac:dyDescent="0.25">
      <c r="A69" s="160" t="s">
        <v>43</v>
      </c>
      <c r="B69" s="102">
        <v>257.3</v>
      </c>
      <c r="C69" s="102">
        <v>1618.8</v>
      </c>
      <c r="D69" s="102">
        <v>0.6</v>
      </c>
      <c r="E69" s="102">
        <v>0</v>
      </c>
      <c r="F69" s="42">
        <f>SUM(B69:E69)</f>
        <v>1876.6999999999998</v>
      </c>
      <c r="G69" s="595">
        <v>1613</v>
      </c>
      <c r="H69" s="738">
        <v>1295</v>
      </c>
    </row>
    <row r="70" spans="1:8" x14ac:dyDescent="0.25">
      <c r="A70" s="162" t="s">
        <v>44</v>
      </c>
      <c r="B70" s="93">
        <v>370.13</v>
      </c>
      <c r="C70" s="93">
        <v>0</v>
      </c>
      <c r="D70" s="93">
        <v>0</v>
      </c>
      <c r="E70" s="739">
        <v>0.215</v>
      </c>
      <c r="F70" s="42">
        <f t="shared" ref="F70:F74" si="8">SUM(B70:E70)</f>
        <v>370.34499999999997</v>
      </c>
      <c r="G70" s="594">
        <v>363</v>
      </c>
      <c r="H70" s="740">
        <v>286</v>
      </c>
    </row>
    <row r="71" spans="1:8" x14ac:dyDescent="0.25">
      <c r="A71" s="162" t="s">
        <v>245</v>
      </c>
      <c r="B71" s="93">
        <v>1263.6500000000001</v>
      </c>
      <c r="C71" s="93">
        <v>2.4790000000000001</v>
      </c>
      <c r="D71" s="93">
        <v>0</v>
      </c>
      <c r="E71" s="93">
        <v>247.73916</v>
      </c>
      <c r="F71" s="42">
        <f t="shared" si="8"/>
        <v>1513.8681600000002</v>
      </c>
      <c r="G71" s="593">
        <v>1382</v>
      </c>
      <c r="H71" s="741">
        <v>1929</v>
      </c>
    </row>
    <row r="72" spans="1:8" x14ac:dyDescent="0.25">
      <c r="A72" s="254" t="s">
        <v>47</v>
      </c>
      <c r="B72" s="93">
        <v>0</v>
      </c>
      <c r="C72" s="93">
        <v>0</v>
      </c>
      <c r="D72" s="93">
        <v>0</v>
      </c>
      <c r="E72" s="93">
        <v>0</v>
      </c>
      <c r="F72" s="42">
        <f t="shared" si="8"/>
        <v>0</v>
      </c>
      <c r="G72" s="592">
        <v>1</v>
      </c>
      <c r="H72" s="742">
        <v>0</v>
      </c>
    </row>
    <row r="73" spans="1:8" x14ac:dyDescent="0.25">
      <c r="A73" s="254" t="s">
        <v>48</v>
      </c>
      <c r="B73" s="93">
        <v>0</v>
      </c>
      <c r="C73" s="93">
        <v>0</v>
      </c>
      <c r="D73" s="93">
        <v>0</v>
      </c>
      <c r="E73" s="93">
        <v>0</v>
      </c>
      <c r="F73" s="42">
        <f t="shared" si="8"/>
        <v>0</v>
      </c>
      <c r="G73" s="591">
        <v>0</v>
      </c>
      <c r="H73" s="743">
        <v>0</v>
      </c>
    </row>
    <row r="74" spans="1:8" x14ac:dyDescent="0.25">
      <c r="A74" s="254" t="s">
        <v>49</v>
      </c>
      <c r="B74" s="93">
        <v>0</v>
      </c>
      <c r="C74" s="93">
        <v>0</v>
      </c>
      <c r="D74" s="93">
        <v>0</v>
      </c>
      <c r="E74" s="93">
        <v>0</v>
      </c>
      <c r="F74" s="42">
        <f t="shared" si="8"/>
        <v>0</v>
      </c>
      <c r="G74" s="596">
        <v>0</v>
      </c>
      <c r="H74" s="744">
        <v>0</v>
      </c>
    </row>
    <row r="75" spans="1:8" x14ac:dyDescent="0.25">
      <c r="A75" s="255" t="s">
        <v>3</v>
      </c>
      <c r="B75" s="39">
        <v>1891.0800000000002</v>
      </c>
      <c r="C75" s="39">
        <v>1621.279</v>
      </c>
      <c r="D75" s="39">
        <v>0.6</v>
      </c>
      <c r="E75" s="39">
        <v>247.95416</v>
      </c>
      <c r="F75" s="56">
        <f>SUM(F69:F74)</f>
        <v>3760.9131600000001</v>
      </c>
      <c r="G75" s="745">
        <f>SUM(G69:G74)</f>
        <v>3359</v>
      </c>
      <c r="H75" s="746">
        <v>3510</v>
      </c>
    </row>
    <row r="76" spans="1:8" x14ac:dyDescent="0.25">
      <c r="A76" s="248" t="s">
        <v>18</v>
      </c>
      <c r="B76" s="434">
        <v>1430</v>
      </c>
      <c r="C76" s="434">
        <v>1309</v>
      </c>
      <c r="D76" s="434">
        <v>22</v>
      </c>
      <c r="E76" s="434">
        <v>597</v>
      </c>
      <c r="F76" s="434"/>
      <c r="G76" s="434"/>
      <c r="H76" s="567"/>
    </row>
    <row r="77" spans="1:8" ht="15.75" thickBot="1" x14ac:dyDescent="0.3">
      <c r="A77" s="333" t="s">
        <v>79</v>
      </c>
      <c r="B77" s="436">
        <v>984</v>
      </c>
      <c r="C77" s="436">
        <v>1119</v>
      </c>
      <c r="D77" s="436">
        <v>2</v>
      </c>
      <c r="E77" s="436">
        <v>1406</v>
      </c>
      <c r="F77" s="274"/>
      <c r="G77" s="267"/>
      <c r="H77" s="275"/>
    </row>
    <row r="80" spans="1:8" x14ac:dyDescent="0.25">
      <c r="A80" s="84" t="s">
        <v>326</v>
      </c>
    </row>
    <row r="81" spans="1:1" x14ac:dyDescent="0.25">
      <c r="A81" s="84" t="s">
        <v>327</v>
      </c>
    </row>
    <row r="82" spans="1:1" x14ac:dyDescent="0.25">
      <c r="A82" s="84" t="s">
        <v>328</v>
      </c>
    </row>
    <row r="83" spans="1:1" x14ac:dyDescent="0.25">
      <c r="A83" s="340"/>
    </row>
    <row r="84" spans="1:1" x14ac:dyDescent="0.25">
      <c r="A84" s="31"/>
    </row>
  </sheetData>
  <mergeCells count="14">
    <mergeCell ref="M15:M16"/>
    <mergeCell ref="J40:J41"/>
    <mergeCell ref="B15:G15"/>
    <mergeCell ref="H15:J15"/>
    <mergeCell ref="C67:F67"/>
    <mergeCell ref="A67:A68"/>
    <mergeCell ref="A40:A41"/>
    <mergeCell ref="A15:A16"/>
    <mergeCell ref="L15:L16"/>
    <mergeCell ref="K15:K16"/>
    <mergeCell ref="B40:D40"/>
    <mergeCell ref="E40:G40"/>
    <mergeCell ref="I40:I41"/>
    <mergeCell ref="H40:H41"/>
  </mergeCells>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605960-E2EC-4B3C-82D6-4B77D2844E16}">
  <sheetPr>
    <tabColor rgb="FFA0DAB3"/>
  </sheetPr>
  <dimension ref="A1:K66"/>
  <sheetViews>
    <sheetView topLeftCell="A39" workbookViewId="0">
      <selection activeCell="E38" sqref="E38"/>
    </sheetView>
  </sheetViews>
  <sheetFormatPr defaultRowHeight="15" x14ac:dyDescent="0.25"/>
  <cols>
    <col min="1" max="1" width="17.140625" customWidth="1"/>
    <col min="2" max="2" width="11.85546875" bestFit="1" customWidth="1"/>
    <col min="3" max="3" width="20.85546875" bestFit="1" customWidth="1"/>
    <col min="4" max="4" width="13.5703125" bestFit="1" customWidth="1"/>
    <col min="5" max="5" width="18" customWidth="1"/>
    <col min="6" max="6" width="18.140625" customWidth="1"/>
    <col min="7" max="8" width="19.7109375" customWidth="1"/>
    <col min="11" max="11" width="11" bestFit="1" customWidth="1"/>
  </cols>
  <sheetData>
    <row r="1" spans="1:11" ht="15.75" thickBot="1" x14ac:dyDescent="0.3">
      <c r="A1" s="18" t="s">
        <v>329</v>
      </c>
      <c r="B1" s="18"/>
      <c r="C1" s="18"/>
      <c r="D1" s="18"/>
      <c r="E1" s="18"/>
      <c r="F1" s="18"/>
      <c r="G1" s="18"/>
      <c r="H1" s="18"/>
    </row>
    <row r="2" spans="1:11" ht="33" customHeight="1" x14ac:dyDescent="0.25">
      <c r="A2" s="276" t="s">
        <v>301</v>
      </c>
      <c r="B2" s="262" t="s">
        <v>330</v>
      </c>
      <c r="C2" s="277" t="s">
        <v>331</v>
      </c>
      <c r="D2" s="277" t="s">
        <v>332</v>
      </c>
      <c r="E2" s="277" t="s">
        <v>333</v>
      </c>
      <c r="F2" s="277" t="s">
        <v>17</v>
      </c>
      <c r="G2" s="277" t="s">
        <v>18</v>
      </c>
      <c r="H2" s="278" t="s">
        <v>19</v>
      </c>
    </row>
    <row r="3" spans="1:11" ht="15" customHeight="1" x14ac:dyDescent="0.25">
      <c r="A3" s="279" t="s">
        <v>43</v>
      </c>
      <c r="B3" s="103">
        <v>863.88</v>
      </c>
      <c r="C3" s="103">
        <v>1512.191</v>
      </c>
      <c r="D3" s="103">
        <v>462.197</v>
      </c>
      <c r="E3" s="103">
        <v>0.84899999999999998</v>
      </c>
      <c r="F3" s="33">
        <v>2839.1170000000002</v>
      </c>
      <c r="G3" s="103">
        <v>2756.68</v>
      </c>
      <c r="H3" s="280">
        <v>3389</v>
      </c>
    </row>
    <row r="4" spans="1:11" x14ac:dyDescent="0.25">
      <c r="A4" s="157" t="s">
        <v>44</v>
      </c>
      <c r="B4" s="103">
        <v>220.86699999999999</v>
      </c>
      <c r="C4" s="103">
        <v>1807.627</v>
      </c>
      <c r="D4" s="103">
        <v>0</v>
      </c>
      <c r="E4" s="103">
        <v>4.617</v>
      </c>
      <c r="F4" s="33">
        <v>2033.1109999999999</v>
      </c>
      <c r="G4" s="103">
        <v>1967.92</v>
      </c>
      <c r="H4" s="280">
        <v>2076</v>
      </c>
    </row>
    <row r="5" spans="1:11" x14ac:dyDescent="0.25">
      <c r="A5" s="157" t="s">
        <v>194</v>
      </c>
      <c r="B5" s="103">
        <v>1187.828</v>
      </c>
      <c r="C5" s="103">
        <v>2367.6950000000002</v>
      </c>
      <c r="D5" s="103">
        <v>19.945</v>
      </c>
      <c r="E5" s="103">
        <v>25.378</v>
      </c>
      <c r="F5" s="33">
        <v>3600.8460000000005</v>
      </c>
      <c r="G5" s="103">
        <v>3075.77</v>
      </c>
      <c r="H5" s="280">
        <v>3499</v>
      </c>
    </row>
    <row r="6" spans="1:11" x14ac:dyDescent="0.25">
      <c r="A6" s="157" t="s">
        <v>47</v>
      </c>
      <c r="B6" s="103">
        <v>187.394134158458</v>
      </c>
      <c r="C6" s="103">
        <v>2965.1329433527799</v>
      </c>
      <c r="D6" s="103">
        <v>0</v>
      </c>
      <c r="E6" s="103">
        <v>0</v>
      </c>
      <c r="F6" s="33">
        <v>3152.5270775112381</v>
      </c>
      <c r="G6" s="103">
        <v>2873.86</v>
      </c>
      <c r="H6" s="280">
        <v>2889</v>
      </c>
    </row>
    <row r="7" spans="1:11" x14ac:dyDescent="0.25">
      <c r="A7" s="157" t="s">
        <v>48</v>
      </c>
      <c r="B7" s="103">
        <v>0</v>
      </c>
      <c r="C7" s="103">
        <v>3647.3255801505702</v>
      </c>
      <c r="D7" s="103">
        <v>0</v>
      </c>
      <c r="E7" s="103">
        <v>8.7887999999999895</v>
      </c>
      <c r="F7" s="33">
        <v>3656.11438015057</v>
      </c>
      <c r="G7" s="103">
        <v>3139.52</v>
      </c>
      <c r="H7" s="280">
        <v>3458</v>
      </c>
    </row>
    <row r="8" spans="1:11" x14ac:dyDescent="0.25">
      <c r="A8" s="157" t="s">
        <v>49</v>
      </c>
      <c r="B8" s="103">
        <v>0</v>
      </c>
      <c r="C8" s="103">
        <v>1634.9</v>
      </c>
      <c r="D8" s="103">
        <v>0</v>
      </c>
      <c r="E8" s="103">
        <v>0</v>
      </c>
      <c r="F8" s="33">
        <v>1634.9</v>
      </c>
      <c r="G8" s="103">
        <v>538</v>
      </c>
      <c r="H8" s="280">
        <v>699</v>
      </c>
    </row>
    <row r="9" spans="1:11" x14ac:dyDescent="0.25">
      <c r="A9" s="281" t="s">
        <v>190</v>
      </c>
      <c r="B9" s="34">
        <v>2459.969134158458</v>
      </c>
      <c r="C9" s="34">
        <v>13934.871523503351</v>
      </c>
      <c r="D9" s="34">
        <v>482.142</v>
      </c>
      <c r="E9" s="34">
        <v>39.632799999999989</v>
      </c>
      <c r="F9" s="32">
        <v>16916.61545766181</v>
      </c>
      <c r="G9" s="104">
        <v>14352</v>
      </c>
      <c r="H9" s="282">
        <f>SUM(H3:H8)</f>
        <v>16010</v>
      </c>
    </row>
    <row r="10" spans="1:11" x14ac:dyDescent="0.25">
      <c r="A10" s="157" t="s">
        <v>18</v>
      </c>
      <c r="B10" s="103">
        <v>2037.34</v>
      </c>
      <c r="C10" s="103">
        <v>11638</v>
      </c>
      <c r="D10" s="103">
        <v>646.69000000000005</v>
      </c>
      <c r="E10" s="103">
        <v>29.75</v>
      </c>
      <c r="F10" s="58"/>
      <c r="G10" s="59"/>
      <c r="H10" s="283"/>
    </row>
    <row r="11" spans="1:11" ht="15.75" thickBot="1" x14ac:dyDescent="0.3">
      <c r="A11" s="284" t="s">
        <v>79</v>
      </c>
      <c r="B11" s="285">
        <v>2665</v>
      </c>
      <c r="C11" s="285">
        <v>12540</v>
      </c>
      <c r="D11" s="513" t="s">
        <v>334</v>
      </c>
      <c r="E11" s="285">
        <v>32</v>
      </c>
      <c r="F11" s="286"/>
      <c r="G11" s="287" t="s">
        <v>75</v>
      </c>
      <c r="H11" s="288"/>
    </row>
    <row r="13" spans="1:11" x14ac:dyDescent="0.25">
      <c r="K13" s="45"/>
    </row>
    <row r="14" spans="1:11" ht="15.75" thickBot="1" x14ac:dyDescent="0.3">
      <c r="A14" s="18" t="s">
        <v>335</v>
      </c>
      <c r="B14" s="18"/>
      <c r="C14" s="18"/>
      <c r="D14" s="18"/>
      <c r="E14" s="18"/>
      <c r="F14" s="18"/>
      <c r="G14" s="18"/>
      <c r="K14" s="45"/>
    </row>
    <row r="15" spans="1:11" ht="26.25" x14ac:dyDescent="0.25">
      <c r="A15" s="276" t="s">
        <v>301</v>
      </c>
      <c r="B15" s="262" t="s">
        <v>330</v>
      </c>
      <c r="C15" s="277" t="s">
        <v>336</v>
      </c>
      <c r="D15" s="277" t="s">
        <v>331</v>
      </c>
      <c r="E15" s="277" t="s">
        <v>337</v>
      </c>
      <c r="F15" s="277" t="s">
        <v>17</v>
      </c>
      <c r="G15" s="277" t="s">
        <v>18</v>
      </c>
      <c r="H15" s="278" t="s">
        <v>19</v>
      </c>
    </row>
    <row r="16" spans="1:11" x14ac:dyDescent="0.25">
      <c r="A16" s="279" t="s">
        <v>43</v>
      </c>
      <c r="B16" s="103">
        <v>310.36900000000003</v>
      </c>
      <c r="C16" s="105">
        <v>0</v>
      </c>
      <c r="D16" s="105">
        <v>0</v>
      </c>
      <c r="E16" s="93">
        <v>0</v>
      </c>
      <c r="F16" s="57">
        <v>310.36900000000003</v>
      </c>
      <c r="G16" s="103">
        <v>564.19000000000005</v>
      </c>
      <c r="H16" s="280">
        <v>1490</v>
      </c>
    </row>
    <row r="17" spans="1:8" x14ac:dyDescent="0.25">
      <c r="A17" s="157" t="s">
        <v>44</v>
      </c>
      <c r="B17" s="103">
        <v>1298.31</v>
      </c>
      <c r="C17" s="105">
        <v>0</v>
      </c>
      <c r="D17" s="105">
        <v>0</v>
      </c>
      <c r="E17" s="103">
        <v>0</v>
      </c>
      <c r="F17" s="57">
        <v>1298.31</v>
      </c>
      <c r="G17" s="103">
        <v>1560.47</v>
      </c>
      <c r="H17" s="280">
        <v>2098</v>
      </c>
    </row>
    <row r="18" spans="1:8" x14ac:dyDescent="0.25">
      <c r="A18" s="157" t="s">
        <v>245</v>
      </c>
      <c r="B18" s="103">
        <v>3082.1990000000001</v>
      </c>
      <c r="C18" s="105">
        <v>0</v>
      </c>
      <c r="D18" s="105">
        <v>0</v>
      </c>
      <c r="E18" s="103">
        <v>0</v>
      </c>
      <c r="F18" s="57">
        <v>3082.1990000000001</v>
      </c>
      <c r="G18" s="103">
        <v>2703.35</v>
      </c>
      <c r="H18" s="280">
        <v>2411</v>
      </c>
    </row>
    <row r="19" spans="1:8" x14ac:dyDescent="0.25">
      <c r="A19" s="157" t="s">
        <v>47</v>
      </c>
      <c r="B19" s="103">
        <v>2747.4201600000001</v>
      </c>
      <c r="C19" s="105">
        <v>0</v>
      </c>
      <c r="D19" s="105">
        <v>0</v>
      </c>
      <c r="E19" s="103">
        <v>0</v>
      </c>
      <c r="F19" s="57">
        <v>2747.4201600000001</v>
      </c>
      <c r="G19" s="103">
        <v>2591.58</v>
      </c>
      <c r="H19" s="280">
        <v>2659</v>
      </c>
    </row>
    <row r="20" spans="1:8" x14ac:dyDescent="0.25">
      <c r="A20" s="157" t="s">
        <v>48</v>
      </c>
      <c r="B20" s="103">
        <v>2429.3590193731702</v>
      </c>
      <c r="C20" s="103">
        <v>762.07402846977095</v>
      </c>
      <c r="D20" s="105">
        <v>0</v>
      </c>
      <c r="E20" s="103">
        <v>0</v>
      </c>
      <c r="F20" s="57">
        <v>3191.4330478429411</v>
      </c>
      <c r="G20" s="103">
        <v>2906.52</v>
      </c>
      <c r="H20" s="280">
        <v>3289</v>
      </c>
    </row>
    <row r="21" spans="1:8" x14ac:dyDescent="0.25">
      <c r="A21" s="157" t="s">
        <v>49</v>
      </c>
      <c r="B21" s="103">
        <v>375.56279999999998</v>
      </c>
      <c r="C21" s="105">
        <v>0</v>
      </c>
      <c r="D21" s="103">
        <v>46.36</v>
      </c>
      <c r="E21" s="103">
        <v>0</v>
      </c>
      <c r="F21" s="57">
        <v>421.9228</v>
      </c>
      <c r="G21" s="103">
        <v>472.7</v>
      </c>
      <c r="H21" s="280">
        <v>626</v>
      </c>
    </row>
    <row r="22" spans="1:8" x14ac:dyDescent="0.25">
      <c r="A22" s="281" t="s">
        <v>190</v>
      </c>
      <c r="B22" s="34">
        <v>10243.219979373171</v>
      </c>
      <c r="C22" s="34">
        <v>762.07402846977095</v>
      </c>
      <c r="D22" s="34">
        <v>46.36</v>
      </c>
      <c r="E22" s="34">
        <v>0</v>
      </c>
      <c r="F22" s="34">
        <v>11051.654007842943</v>
      </c>
      <c r="G22" s="132">
        <v>10798.81</v>
      </c>
      <c r="H22" s="335">
        <f>SUM(H16:H21)</f>
        <v>12573</v>
      </c>
    </row>
    <row r="23" spans="1:8" x14ac:dyDescent="0.25">
      <c r="A23" s="157" t="s">
        <v>18</v>
      </c>
      <c r="B23" s="103">
        <v>9939.85</v>
      </c>
      <c r="C23" s="103">
        <v>740.72</v>
      </c>
      <c r="D23" s="103">
        <v>118.24</v>
      </c>
      <c r="E23" s="103">
        <v>0</v>
      </c>
      <c r="F23" s="289"/>
      <c r="G23" s="289"/>
      <c r="H23" s="290"/>
    </row>
    <row r="24" spans="1:8" ht="15.75" thickBot="1" x14ac:dyDescent="0.3">
      <c r="A24" s="284" t="s">
        <v>79</v>
      </c>
      <c r="B24" s="285">
        <v>11763</v>
      </c>
      <c r="C24" s="285">
        <v>810</v>
      </c>
      <c r="D24" s="334">
        <v>0</v>
      </c>
      <c r="E24" s="285">
        <v>0</v>
      </c>
      <c r="F24" s="291"/>
      <c r="G24" s="291" t="s">
        <v>75</v>
      </c>
      <c r="H24" s="275"/>
    </row>
    <row r="27" spans="1:8" ht="15.75" thickBot="1" x14ac:dyDescent="0.3">
      <c r="A27" s="18" t="s">
        <v>338</v>
      </c>
      <c r="B27" s="18"/>
      <c r="C27" s="18"/>
      <c r="D27" s="18"/>
    </row>
    <row r="28" spans="1:8" x14ac:dyDescent="0.25">
      <c r="A28" s="292" t="s">
        <v>316</v>
      </c>
      <c r="B28" s="293" t="s">
        <v>17</v>
      </c>
      <c r="C28" s="294" t="s">
        <v>119</v>
      </c>
      <c r="D28" s="295" t="s">
        <v>79</v>
      </c>
    </row>
    <row r="29" spans="1:8" x14ac:dyDescent="0.25">
      <c r="A29" s="248" t="s">
        <v>43</v>
      </c>
      <c r="B29" s="33">
        <v>2528.748</v>
      </c>
      <c r="C29" s="103">
        <v>2192.4899999999998</v>
      </c>
      <c r="D29" s="280">
        <v>1900</v>
      </c>
    </row>
    <row r="30" spans="1:8" x14ac:dyDescent="0.25">
      <c r="A30" s="157" t="s">
        <v>44</v>
      </c>
      <c r="B30" s="33">
        <v>734.80099999999993</v>
      </c>
      <c r="C30" s="103">
        <v>407.45</v>
      </c>
      <c r="D30" s="280">
        <v>-22</v>
      </c>
    </row>
    <row r="31" spans="1:8" x14ac:dyDescent="0.25">
      <c r="A31" s="157" t="s">
        <v>245</v>
      </c>
      <c r="B31" s="33">
        <v>518.64700000000039</v>
      </c>
      <c r="C31" s="103">
        <v>372.42</v>
      </c>
      <c r="D31" s="280">
        <v>1088</v>
      </c>
      <c r="H31" s="50"/>
    </row>
    <row r="32" spans="1:8" x14ac:dyDescent="0.25">
      <c r="A32" s="157" t="s">
        <v>47</v>
      </c>
      <c r="B32" s="33">
        <v>405.10691751123795</v>
      </c>
      <c r="C32" s="103">
        <v>282.27999999999997</v>
      </c>
      <c r="D32" s="280">
        <v>230</v>
      </c>
    </row>
    <row r="33" spans="1:4" x14ac:dyDescent="0.25">
      <c r="A33" s="157" t="s">
        <v>48</v>
      </c>
      <c r="B33" s="33">
        <v>464.68133230762896</v>
      </c>
      <c r="C33" s="103">
        <v>233</v>
      </c>
      <c r="D33" s="280">
        <v>169</v>
      </c>
    </row>
    <row r="34" spans="1:4" x14ac:dyDescent="0.25">
      <c r="A34" s="157" t="s">
        <v>49</v>
      </c>
      <c r="B34" s="33">
        <v>1212.9772</v>
      </c>
      <c r="C34" s="103">
        <v>66</v>
      </c>
      <c r="D34" s="280">
        <v>73</v>
      </c>
    </row>
    <row r="35" spans="1:4" ht="15.75" thickBot="1" x14ac:dyDescent="0.3">
      <c r="A35" s="296" t="s">
        <v>190</v>
      </c>
      <c r="B35" s="147">
        <v>5864.9614498188685</v>
      </c>
      <c r="C35" s="336">
        <v>3554</v>
      </c>
      <c r="D35" s="337">
        <v>3438</v>
      </c>
    </row>
    <row r="38" spans="1:4" ht="15.75" thickBot="1" x14ac:dyDescent="0.3">
      <c r="A38" s="18" t="s">
        <v>389</v>
      </c>
      <c r="B38" s="18"/>
      <c r="C38" s="18"/>
    </row>
    <row r="39" spans="1:4" ht="38.25" x14ac:dyDescent="0.25">
      <c r="A39" s="292" t="s">
        <v>316</v>
      </c>
      <c r="B39" s="293" t="s">
        <v>339</v>
      </c>
      <c r="C39" s="297" t="s">
        <v>340</v>
      </c>
    </row>
    <row r="40" spans="1:4" x14ac:dyDescent="0.25">
      <c r="A40" s="248" t="s">
        <v>43</v>
      </c>
      <c r="B40" s="387">
        <v>49229.824999999997</v>
      </c>
      <c r="C40" s="503">
        <v>0.95</v>
      </c>
    </row>
    <row r="41" spans="1:4" x14ac:dyDescent="0.25">
      <c r="A41" s="157" t="s">
        <v>44</v>
      </c>
      <c r="B41" s="387">
        <v>1477.2170000000001</v>
      </c>
      <c r="C41" s="504">
        <v>0.42</v>
      </c>
    </row>
    <row r="42" spans="1:4" x14ac:dyDescent="0.25">
      <c r="A42" s="157" t="s">
        <v>245</v>
      </c>
      <c r="B42" s="387">
        <v>760.66899999999998</v>
      </c>
      <c r="C42" s="504">
        <v>0.17</v>
      </c>
    </row>
    <row r="43" spans="1:4" x14ac:dyDescent="0.25">
      <c r="A43" s="157" t="s">
        <v>47</v>
      </c>
      <c r="B43" s="387">
        <v>1161.3751999999999</v>
      </c>
      <c r="C43" s="504">
        <v>0.27</v>
      </c>
    </row>
    <row r="44" spans="1:4" x14ac:dyDescent="0.25">
      <c r="A44" s="157" t="s">
        <v>48</v>
      </c>
      <c r="B44" s="387">
        <v>447.21173230762503</v>
      </c>
      <c r="C44" s="504">
        <v>0.11</v>
      </c>
    </row>
    <row r="45" spans="1:4" x14ac:dyDescent="0.25">
      <c r="A45" s="157" t="s">
        <v>49</v>
      </c>
      <c r="B45" s="387">
        <v>141.11499999999899</v>
      </c>
      <c r="C45" s="504">
        <v>0.08</v>
      </c>
    </row>
    <row r="46" spans="1:4" x14ac:dyDescent="0.25">
      <c r="A46" s="281" t="s">
        <v>190</v>
      </c>
      <c r="B46" s="26">
        <v>53217.412932307619</v>
      </c>
      <c r="C46" s="505">
        <v>0.76</v>
      </c>
    </row>
    <row r="47" spans="1:4" x14ac:dyDescent="0.25">
      <c r="A47" s="248" t="s">
        <v>18</v>
      </c>
      <c r="B47" s="91">
        <v>44231</v>
      </c>
      <c r="C47" s="506">
        <v>0.76</v>
      </c>
    </row>
    <row r="48" spans="1:4" ht="15.75" thickBot="1" x14ac:dyDescent="0.3">
      <c r="A48" s="265" t="s">
        <v>19</v>
      </c>
      <c r="B48" s="225">
        <v>35761</v>
      </c>
      <c r="C48" s="507">
        <v>0.69</v>
      </c>
    </row>
    <row r="51" spans="1:8" ht="15.75" thickBot="1" x14ac:dyDescent="0.3">
      <c r="A51" s="18" t="s">
        <v>341</v>
      </c>
      <c r="B51" s="18"/>
      <c r="C51" s="18"/>
      <c r="D51" s="18"/>
    </row>
    <row r="52" spans="1:8" ht="51.75" x14ac:dyDescent="0.25">
      <c r="A52" s="299" t="s">
        <v>27</v>
      </c>
      <c r="B52" s="300" t="s">
        <v>342</v>
      </c>
      <c r="C52" s="300" t="s">
        <v>343</v>
      </c>
      <c r="D52" s="301" t="s">
        <v>344</v>
      </c>
    </row>
    <row r="53" spans="1:8" x14ac:dyDescent="0.25">
      <c r="A53" s="160" t="s">
        <v>43</v>
      </c>
      <c r="B53" s="133">
        <v>2.2060118844672395E-4</v>
      </c>
      <c r="C53" s="134">
        <v>1.6829283762396192E-2</v>
      </c>
      <c r="D53" s="302">
        <v>4.7652181940248415</v>
      </c>
    </row>
    <row r="54" spans="1:8" x14ac:dyDescent="0.25">
      <c r="A54" s="162" t="s">
        <v>44</v>
      </c>
      <c r="B54" s="135">
        <v>3.7982905823229396E-3</v>
      </c>
      <c r="C54" s="136">
        <v>2.8049874451587978E-2</v>
      </c>
      <c r="D54" s="303">
        <v>7.3931309090909085</v>
      </c>
    </row>
    <row r="55" spans="1:8" x14ac:dyDescent="0.25">
      <c r="A55" s="162" t="s">
        <v>245</v>
      </c>
      <c r="B55" s="135">
        <v>3.6108589117623173E-3</v>
      </c>
      <c r="C55" s="136">
        <v>1.9234466475791634E-2</v>
      </c>
      <c r="D55" s="303">
        <v>5.4707474931631728</v>
      </c>
    </row>
    <row r="56" spans="1:8" x14ac:dyDescent="0.25">
      <c r="A56" s="163" t="s">
        <v>47</v>
      </c>
      <c r="B56" s="137">
        <v>7.3124798836304798E-3</v>
      </c>
      <c r="C56" s="138">
        <v>5.265005056217309E-2</v>
      </c>
      <c r="D56" s="304">
        <v>10.874532864819725</v>
      </c>
    </row>
    <row r="57" spans="1:8" x14ac:dyDescent="0.25">
      <c r="A57" s="305" t="s">
        <v>17</v>
      </c>
      <c r="B57" s="55">
        <v>7.8373847163537493E-4</v>
      </c>
      <c r="C57" s="353">
        <v>2.3809877111568317E-2</v>
      </c>
      <c r="D57" s="354">
        <v>6.3915559280396055</v>
      </c>
    </row>
    <row r="58" spans="1:8" x14ac:dyDescent="0.25">
      <c r="A58" s="306" t="s">
        <v>119</v>
      </c>
      <c r="B58" s="388">
        <v>7.0896847044577113E-4</v>
      </c>
      <c r="C58" s="389">
        <v>2.05158055172758E-2</v>
      </c>
      <c r="D58" s="303">
        <v>8.070641161348858</v>
      </c>
    </row>
    <row r="59" spans="1:8" ht="15.75" thickBot="1" x14ac:dyDescent="0.3">
      <c r="A59" s="307" t="s">
        <v>79</v>
      </c>
      <c r="B59" s="308">
        <v>8.0000000000000004E-4</v>
      </c>
      <c r="C59" s="308">
        <v>2.4E-2</v>
      </c>
      <c r="D59" s="309">
        <v>11.8</v>
      </c>
    </row>
    <row r="62" spans="1:8" ht="15" customHeight="1" x14ac:dyDescent="0.25">
      <c r="A62" s="84" t="s">
        <v>345</v>
      </c>
      <c r="B62" s="351"/>
      <c r="C62" s="351"/>
      <c r="D62" s="351"/>
      <c r="E62" s="351"/>
      <c r="F62" s="351"/>
      <c r="G62" s="351"/>
      <c r="H62" s="351"/>
    </row>
    <row r="63" spans="1:8" ht="15" customHeight="1" x14ac:dyDescent="0.25">
      <c r="A63" s="84" t="s">
        <v>346</v>
      </c>
      <c r="B63" s="351"/>
      <c r="C63" s="351"/>
      <c r="D63" s="351"/>
      <c r="E63" s="351"/>
      <c r="F63" s="351"/>
      <c r="G63" s="351"/>
      <c r="H63" s="351"/>
    </row>
    <row r="64" spans="1:8" ht="15" customHeight="1" x14ac:dyDescent="0.25">
      <c r="A64" s="84" t="s">
        <v>347</v>
      </c>
      <c r="B64" s="351"/>
      <c r="C64" s="351"/>
      <c r="D64" s="351"/>
      <c r="E64" s="351"/>
      <c r="F64" s="351"/>
      <c r="G64" s="351"/>
      <c r="H64" s="351"/>
    </row>
    <row r="65" spans="1:8" ht="15" customHeight="1" x14ac:dyDescent="0.25">
      <c r="A65" s="84" t="s">
        <v>348</v>
      </c>
      <c r="B65" s="351"/>
      <c r="C65" s="351"/>
      <c r="D65" s="351"/>
      <c r="E65" s="351"/>
      <c r="F65" s="351"/>
      <c r="G65" s="351"/>
      <c r="H65" s="351"/>
    </row>
    <row r="66" spans="1:8" ht="15" customHeight="1" x14ac:dyDescent="0.25">
      <c r="A66" s="84" t="s">
        <v>349</v>
      </c>
      <c r="B66" s="351"/>
      <c r="C66" s="351"/>
      <c r="D66" s="351"/>
      <c r="E66" s="351"/>
      <c r="F66" s="351"/>
      <c r="G66" s="351"/>
      <c r="H66" s="351"/>
    </row>
  </sheetData>
  <pageMargins left="0.7" right="0.7" top="0.75" bottom="0.75" header="0.3" footer="0.3"/>
  <pageSetup orientation="portrait" horizontalDpi="1200" verticalDpi="120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62D14D-A278-4489-8EE0-C20D12FB0944}">
  <sheetPr>
    <tabColor rgb="FFA0DAB3"/>
  </sheetPr>
  <dimension ref="A1:D20"/>
  <sheetViews>
    <sheetView workbookViewId="0">
      <selection activeCell="A6" sqref="A6:XFD6"/>
    </sheetView>
  </sheetViews>
  <sheetFormatPr defaultRowHeight="15" x14ac:dyDescent="0.25"/>
  <cols>
    <col min="1" max="1" width="20.140625" customWidth="1"/>
    <col min="2" max="2" width="23.5703125" customWidth="1"/>
    <col min="3" max="3" width="32.140625" customWidth="1"/>
    <col min="4" max="4" width="27" customWidth="1"/>
  </cols>
  <sheetData>
    <row r="1" spans="1:4" ht="15.75" thickBot="1" x14ac:dyDescent="0.3">
      <c r="A1" s="18" t="s">
        <v>350</v>
      </c>
    </row>
    <row r="2" spans="1:4" ht="25.5" x14ac:dyDescent="0.25">
      <c r="A2" s="149" t="s">
        <v>351</v>
      </c>
      <c r="B2" s="310" t="s">
        <v>352</v>
      </c>
      <c r="C2" s="310" t="s">
        <v>353</v>
      </c>
      <c r="D2" s="311" t="s">
        <v>354</v>
      </c>
    </row>
    <row r="3" spans="1:4" ht="25.5" x14ac:dyDescent="0.25">
      <c r="A3" s="189" t="s">
        <v>43</v>
      </c>
      <c r="B3" s="177" t="s">
        <v>355</v>
      </c>
      <c r="C3" s="177" t="s">
        <v>356</v>
      </c>
      <c r="D3" s="312" t="s">
        <v>355</v>
      </c>
    </row>
    <row r="4" spans="1:4" x14ac:dyDescent="0.25">
      <c r="A4" s="355" t="s">
        <v>357</v>
      </c>
      <c r="B4" s="76" t="s">
        <v>358</v>
      </c>
      <c r="C4" s="76" t="s">
        <v>359</v>
      </c>
      <c r="D4" s="313" t="s">
        <v>204</v>
      </c>
    </row>
    <row r="5" spans="1:4" ht="25.5" x14ac:dyDescent="0.25">
      <c r="A5" s="189" t="s">
        <v>194</v>
      </c>
      <c r="B5" s="177" t="s">
        <v>202</v>
      </c>
      <c r="C5" s="177" t="s">
        <v>360</v>
      </c>
      <c r="D5" s="312" t="s">
        <v>204</v>
      </c>
    </row>
    <row r="6" spans="1:4" x14ac:dyDescent="0.25">
      <c r="A6" s="187" t="s">
        <v>47</v>
      </c>
      <c r="B6" s="76" t="s">
        <v>361</v>
      </c>
      <c r="C6" s="76" t="s">
        <v>362</v>
      </c>
      <c r="D6" s="313" t="s">
        <v>355</v>
      </c>
    </row>
    <row r="7" spans="1:4" x14ac:dyDescent="0.25">
      <c r="A7" s="189" t="s">
        <v>48</v>
      </c>
      <c r="B7" s="177" t="s">
        <v>355</v>
      </c>
      <c r="C7" s="177" t="s">
        <v>362</v>
      </c>
      <c r="D7" s="312" t="s">
        <v>355</v>
      </c>
    </row>
    <row r="8" spans="1:4" ht="15.75" thickBot="1" x14ac:dyDescent="0.3">
      <c r="A8" s="191" t="s">
        <v>49</v>
      </c>
      <c r="B8" s="314" t="s">
        <v>204</v>
      </c>
      <c r="C8" s="314" t="s">
        <v>359</v>
      </c>
      <c r="D8" s="315" t="s">
        <v>204</v>
      </c>
    </row>
    <row r="9" spans="1:4" x14ac:dyDescent="0.25">
      <c r="A9" s="341"/>
      <c r="B9" s="341"/>
      <c r="C9" s="341"/>
      <c r="D9" s="341"/>
    </row>
    <row r="10" spans="1:4" x14ac:dyDescent="0.25">
      <c r="A10" s="352"/>
    </row>
    <row r="11" spans="1:4" x14ac:dyDescent="0.25">
      <c r="A11" s="84" t="s">
        <v>363</v>
      </c>
    </row>
    <row r="12" spans="1:4" x14ac:dyDescent="0.25">
      <c r="A12" s="49"/>
    </row>
    <row r="13" spans="1:4" x14ac:dyDescent="0.25">
      <c r="A13" s="49"/>
    </row>
    <row r="14" spans="1:4" x14ac:dyDescent="0.25">
      <c r="A14" s="49"/>
    </row>
    <row r="15" spans="1:4" x14ac:dyDescent="0.25">
      <c r="A15" s="352"/>
    </row>
    <row r="16" spans="1:4" x14ac:dyDescent="0.25">
      <c r="A16" s="352"/>
    </row>
    <row r="18" spans="1:1" x14ac:dyDescent="0.25">
      <c r="A18" s="352"/>
    </row>
    <row r="19" spans="1:1" x14ac:dyDescent="0.25">
      <c r="A19" s="352"/>
    </row>
    <row r="20" spans="1:1" x14ac:dyDescent="0.25">
      <c r="A20" s="352"/>
    </row>
  </sheetData>
  <pageMargins left="0.7" right="0.7" top="0.75" bottom="0.75" header="0.3" footer="0.3"/>
  <pageSetup orientation="portrait" horizontalDpi="1200" verticalDpi="120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1AB0DB-2646-4477-B1C1-3876614A058B}">
  <sheetPr>
    <tabColor rgb="FFA0DAB3"/>
  </sheetPr>
  <dimension ref="A1:F14"/>
  <sheetViews>
    <sheetView workbookViewId="0">
      <selection activeCell="D16" sqref="D16"/>
    </sheetView>
  </sheetViews>
  <sheetFormatPr defaultRowHeight="15" x14ac:dyDescent="0.25"/>
  <cols>
    <col min="1" max="1" width="24.140625" customWidth="1"/>
    <col min="2" max="2" width="24.28515625" customWidth="1"/>
    <col min="3" max="3" width="24.5703125" customWidth="1"/>
    <col min="4" max="4" width="33.7109375" customWidth="1"/>
    <col min="5" max="5" width="25.140625" customWidth="1"/>
  </cols>
  <sheetData>
    <row r="1" spans="1:6" ht="15.75" thickBot="1" x14ac:dyDescent="0.3">
      <c r="A1" s="18" t="s">
        <v>364</v>
      </c>
      <c r="B1" s="18"/>
      <c r="C1" s="18"/>
      <c r="D1" s="18"/>
      <c r="E1" s="18"/>
      <c r="F1" s="18"/>
    </row>
    <row r="2" spans="1:6" ht="39" x14ac:dyDescent="0.25">
      <c r="A2" s="316" t="s">
        <v>88</v>
      </c>
      <c r="B2" s="300" t="s">
        <v>365</v>
      </c>
      <c r="C2" s="317" t="s">
        <v>366</v>
      </c>
      <c r="D2" s="317" t="s">
        <v>367</v>
      </c>
      <c r="E2" s="301" t="s">
        <v>368</v>
      </c>
    </row>
    <row r="3" spans="1:6" x14ac:dyDescent="0.25">
      <c r="A3" s="160" t="s">
        <v>43</v>
      </c>
      <c r="B3" s="106">
        <v>1270.95</v>
      </c>
      <c r="C3" s="106">
        <v>28.7</v>
      </c>
      <c r="D3" s="390">
        <v>21</v>
      </c>
      <c r="E3" s="318">
        <v>1278.6500000000001</v>
      </c>
    </row>
    <row r="4" spans="1:6" x14ac:dyDescent="0.25">
      <c r="A4" s="162" t="s">
        <v>44</v>
      </c>
      <c r="B4" s="107">
        <v>39.5</v>
      </c>
      <c r="C4" s="390">
        <v>0</v>
      </c>
      <c r="D4" s="107">
        <v>0</v>
      </c>
      <c r="E4" s="319">
        <v>39.5</v>
      </c>
      <c r="F4" s="12"/>
    </row>
    <row r="5" spans="1:6" x14ac:dyDescent="0.25">
      <c r="A5" s="162" t="s">
        <v>245</v>
      </c>
      <c r="B5" s="107">
        <v>277.60000000000002</v>
      </c>
      <c r="C5" s="107">
        <v>32.122</v>
      </c>
      <c r="D5" s="390">
        <v>0</v>
      </c>
      <c r="E5" s="319">
        <v>309.72200000000004</v>
      </c>
    </row>
    <row r="6" spans="1:6" x14ac:dyDescent="0.25">
      <c r="A6" s="162" t="s">
        <v>47</v>
      </c>
      <c r="B6" s="107">
        <v>30.9</v>
      </c>
      <c r="C6" s="390">
        <v>0</v>
      </c>
      <c r="D6" s="390">
        <v>0.03</v>
      </c>
      <c r="E6" s="319">
        <v>30.869999999999997</v>
      </c>
    </row>
    <row r="7" spans="1:6" x14ac:dyDescent="0.25">
      <c r="A7" s="162" t="s">
        <v>48</v>
      </c>
      <c r="B7" s="107">
        <v>85.47</v>
      </c>
      <c r="C7" s="390">
        <v>0</v>
      </c>
      <c r="D7" s="390">
        <v>0.62</v>
      </c>
      <c r="E7" s="319">
        <v>84.85</v>
      </c>
    </row>
    <row r="8" spans="1:6" x14ac:dyDescent="0.25">
      <c r="A8" s="162" t="s">
        <v>49</v>
      </c>
      <c r="B8" s="107">
        <v>251.31</v>
      </c>
      <c r="C8" s="107">
        <v>15.2</v>
      </c>
      <c r="D8" s="390">
        <v>0.09</v>
      </c>
      <c r="E8" s="319">
        <v>266.42</v>
      </c>
    </row>
    <row r="9" spans="1:6" x14ac:dyDescent="0.25">
      <c r="A9" s="320" t="s">
        <v>17</v>
      </c>
      <c r="B9" s="60">
        <v>1955.7300000000002</v>
      </c>
      <c r="C9" s="60">
        <v>76.022000000000006</v>
      </c>
      <c r="D9" s="60">
        <v>21.740000000000002</v>
      </c>
      <c r="E9" s="321">
        <v>2010.0119999999999</v>
      </c>
    </row>
    <row r="10" spans="1:6" x14ac:dyDescent="0.25">
      <c r="A10" s="162" t="s">
        <v>119</v>
      </c>
      <c r="B10" s="107">
        <v>1754.2</v>
      </c>
      <c r="C10" s="107">
        <v>132.9</v>
      </c>
      <c r="D10" s="107">
        <v>2.2999999999999998</v>
      </c>
      <c r="E10" s="319">
        <v>1884.8</v>
      </c>
    </row>
    <row r="11" spans="1:6" ht="15.75" thickBot="1" x14ac:dyDescent="0.3">
      <c r="A11" s="241" t="s">
        <v>79</v>
      </c>
      <c r="B11" s="338">
        <v>1638.6</v>
      </c>
      <c r="C11" s="338">
        <v>137.1</v>
      </c>
      <c r="D11" s="338">
        <v>2.5</v>
      </c>
      <c r="E11" s="339">
        <v>1773.1</v>
      </c>
    </row>
    <row r="12" spans="1:6" x14ac:dyDescent="0.25">
      <c r="A12" s="342"/>
      <c r="B12" s="346"/>
      <c r="C12" s="346"/>
      <c r="D12" s="346"/>
      <c r="E12" s="346"/>
    </row>
    <row r="13" spans="1:6" x14ac:dyDescent="0.25">
      <c r="A13" s="64"/>
      <c r="B13" s="64"/>
      <c r="C13" s="64"/>
      <c r="D13" s="64"/>
      <c r="E13" s="64"/>
    </row>
    <row r="14" spans="1:6" x14ac:dyDescent="0.25">
      <c r="A14" s="84" t="s">
        <v>369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1556C8-0E4F-4F10-9524-B3F3E5C8080A}">
  <sheetPr>
    <tabColor rgb="FFFDD757"/>
  </sheetPr>
  <dimension ref="A1:Q33"/>
  <sheetViews>
    <sheetView zoomScaleNormal="100" workbookViewId="0">
      <selection activeCell="C31" sqref="C31"/>
    </sheetView>
  </sheetViews>
  <sheetFormatPr defaultRowHeight="15" x14ac:dyDescent="0.25"/>
  <cols>
    <col min="1" max="1" width="46" customWidth="1"/>
    <col min="2" max="2" width="13.140625" customWidth="1"/>
    <col min="4" max="4" width="13.85546875" bestFit="1" customWidth="1"/>
    <col min="5" max="5" width="16.140625" bestFit="1" customWidth="1"/>
    <col min="6" max="6" width="11.42578125" bestFit="1" customWidth="1"/>
    <col min="7" max="7" width="16.7109375" bestFit="1" customWidth="1"/>
    <col min="8" max="8" width="14.140625" bestFit="1" customWidth="1"/>
    <col min="9" max="9" width="17.28515625" bestFit="1" customWidth="1"/>
    <col min="10" max="10" width="8.140625" customWidth="1"/>
    <col min="12" max="12" width="7.5703125" bestFit="1" customWidth="1"/>
    <col min="13" max="13" width="7.7109375" bestFit="1" customWidth="1"/>
    <col min="14" max="14" width="15.140625" bestFit="1" customWidth="1"/>
    <col min="15" max="16" width="15.42578125" bestFit="1" customWidth="1"/>
    <col min="16375" max="16375" width="9.140625" bestFit="1" customWidth="1"/>
  </cols>
  <sheetData>
    <row r="1" spans="1:17" ht="18.75" customHeight="1" thickBot="1" x14ac:dyDescent="0.3">
      <c r="A1" s="15" t="s">
        <v>26</v>
      </c>
    </row>
    <row r="2" spans="1:17" ht="26.25" customHeight="1" x14ac:dyDescent="0.25">
      <c r="A2" s="110" t="s">
        <v>27</v>
      </c>
      <c r="B2" s="111" t="s">
        <v>28</v>
      </c>
      <c r="C2" s="111" t="s">
        <v>29</v>
      </c>
      <c r="D2" s="111" t="s">
        <v>30</v>
      </c>
      <c r="E2" s="111" t="s">
        <v>31</v>
      </c>
      <c r="F2" s="111" t="s">
        <v>32</v>
      </c>
      <c r="G2" s="111" t="s">
        <v>33</v>
      </c>
      <c r="H2" s="111" t="s">
        <v>34</v>
      </c>
      <c r="I2" s="111" t="s">
        <v>35</v>
      </c>
      <c r="J2" s="111" t="s">
        <v>36</v>
      </c>
      <c r="K2" s="111" t="s">
        <v>37</v>
      </c>
      <c r="L2" s="111" t="s">
        <v>38</v>
      </c>
      <c r="M2" s="111" t="s">
        <v>39</v>
      </c>
      <c r="N2" s="111" t="s">
        <v>40</v>
      </c>
      <c r="O2" s="111" t="s">
        <v>41</v>
      </c>
      <c r="P2" s="112" t="s">
        <v>42</v>
      </c>
    </row>
    <row r="3" spans="1:17" s="1" customFormat="1" x14ac:dyDescent="0.2">
      <c r="A3" s="113" t="s">
        <v>43</v>
      </c>
      <c r="B3" s="363">
        <v>2878727</v>
      </c>
      <c r="C3" s="87">
        <v>46</v>
      </c>
      <c r="D3" s="87">
        <v>3</v>
      </c>
      <c r="E3" s="81">
        <v>2</v>
      </c>
      <c r="F3" s="87">
        <v>2</v>
      </c>
      <c r="G3" s="87">
        <v>7</v>
      </c>
      <c r="H3" s="87">
        <v>3</v>
      </c>
      <c r="I3" s="87">
        <v>1</v>
      </c>
      <c r="J3" s="87">
        <v>51</v>
      </c>
      <c r="K3" s="81">
        <v>0</v>
      </c>
      <c r="L3" s="88">
        <v>1.04</v>
      </c>
      <c r="M3" s="88">
        <v>2.4300000000000002</v>
      </c>
      <c r="N3" s="88">
        <v>0.35</v>
      </c>
      <c r="O3" s="88">
        <v>1.39</v>
      </c>
      <c r="P3" s="114">
        <f t="shared" ref="P3:P9" si="0">(J3*200000)/B3</f>
        <v>3.5432328247867892</v>
      </c>
    </row>
    <row r="4" spans="1:17" s="1" customFormat="1" ht="15" customHeight="1" x14ac:dyDescent="0.2">
      <c r="A4" s="115" t="s">
        <v>44</v>
      </c>
      <c r="B4" s="108">
        <v>1749688</v>
      </c>
      <c r="C4" s="87">
        <v>81</v>
      </c>
      <c r="D4" s="81">
        <v>0</v>
      </c>
      <c r="E4" s="87">
        <v>3</v>
      </c>
      <c r="F4" s="87">
        <v>1</v>
      </c>
      <c r="G4" s="87">
        <v>4</v>
      </c>
      <c r="H4" s="87">
        <v>5</v>
      </c>
      <c r="I4" s="81">
        <v>0</v>
      </c>
      <c r="J4" s="87">
        <v>283</v>
      </c>
      <c r="K4" s="81">
        <v>0</v>
      </c>
      <c r="L4" s="81">
        <v>0</v>
      </c>
      <c r="M4" s="88">
        <v>2.29</v>
      </c>
      <c r="N4" s="81">
        <v>0</v>
      </c>
      <c r="O4" s="88">
        <v>2.86</v>
      </c>
      <c r="P4" s="114">
        <f>(J4*200000)/B4</f>
        <v>32.348624440471674</v>
      </c>
    </row>
    <row r="5" spans="1:17" s="1" customFormat="1" ht="15" customHeight="1" x14ac:dyDescent="0.2">
      <c r="A5" s="115" t="s">
        <v>45</v>
      </c>
      <c r="B5" s="108">
        <v>109540</v>
      </c>
      <c r="C5" s="81">
        <v>0</v>
      </c>
      <c r="D5" s="81">
        <v>0</v>
      </c>
      <c r="E5" s="81">
        <v>0</v>
      </c>
      <c r="F5" s="81">
        <v>0</v>
      </c>
      <c r="G5" s="81">
        <v>0</v>
      </c>
      <c r="H5" s="81">
        <v>0</v>
      </c>
      <c r="I5" s="81">
        <v>0</v>
      </c>
      <c r="J5" s="81">
        <v>0</v>
      </c>
      <c r="K5" s="81">
        <v>0</v>
      </c>
      <c r="L5" s="81">
        <v>0</v>
      </c>
      <c r="M5" s="81">
        <v>0</v>
      </c>
      <c r="N5" s="81">
        <v>0</v>
      </c>
      <c r="O5" s="81">
        <v>0</v>
      </c>
      <c r="P5" s="116">
        <v>0</v>
      </c>
    </row>
    <row r="6" spans="1:17" s="1" customFormat="1" x14ac:dyDescent="0.2">
      <c r="A6" s="115" t="s">
        <v>46</v>
      </c>
      <c r="B6" s="108">
        <v>1795080</v>
      </c>
      <c r="C6" s="87">
        <v>116</v>
      </c>
      <c r="D6" s="87">
        <v>6</v>
      </c>
      <c r="E6" s="87">
        <v>3</v>
      </c>
      <c r="F6" s="87">
        <v>3</v>
      </c>
      <c r="G6" s="87">
        <v>12</v>
      </c>
      <c r="H6" s="87">
        <v>4</v>
      </c>
      <c r="I6" s="81">
        <v>0</v>
      </c>
      <c r="J6" s="87">
        <v>56</v>
      </c>
      <c r="K6" s="81">
        <v>0</v>
      </c>
      <c r="L6" s="88">
        <v>3.34</v>
      </c>
      <c r="M6" s="88">
        <v>6.68</v>
      </c>
      <c r="N6" s="81">
        <v>0</v>
      </c>
      <c r="O6" s="88">
        <v>2.23</v>
      </c>
      <c r="P6" s="114">
        <f t="shared" si="0"/>
        <v>6.2392762439557012</v>
      </c>
    </row>
    <row r="7" spans="1:17" s="1" customFormat="1" ht="15.75" customHeight="1" x14ac:dyDescent="0.2">
      <c r="A7" s="115" t="s">
        <v>47</v>
      </c>
      <c r="B7" s="108">
        <v>1860533</v>
      </c>
      <c r="C7" s="87">
        <v>3</v>
      </c>
      <c r="D7" s="87">
        <v>2</v>
      </c>
      <c r="E7" s="87">
        <v>10</v>
      </c>
      <c r="F7" s="87">
        <v>1</v>
      </c>
      <c r="G7" s="87">
        <v>13</v>
      </c>
      <c r="H7" s="87">
        <v>5</v>
      </c>
      <c r="I7" s="87">
        <v>1</v>
      </c>
      <c r="J7" s="87">
        <v>22</v>
      </c>
      <c r="K7" s="81">
        <v>0</v>
      </c>
      <c r="L7" s="88">
        <v>1.07</v>
      </c>
      <c r="M7" s="88">
        <v>6.99</v>
      </c>
      <c r="N7" s="88">
        <v>0.54</v>
      </c>
      <c r="O7" s="88">
        <v>3.22</v>
      </c>
      <c r="P7" s="114">
        <f t="shared" si="0"/>
        <v>2.3649137102109985</v>
      </c>
    </row>
    <row r="8" spans="1:17" s="1" customFormat="1" x14ac:dyDescent="0.2">
      <c r="A8" s="117" t="s">
        <v>48</v>
      </c>
      <c r="B8" s="108">
        <v>243758</v>
      </c>
      <c r="C8" s="87">
        <v>1</v>
      </c>
      <c r="D8" s="87">
        <v>1</v>
      </c>
      <c r="E8" s="87">
        <v>1</v>
      </c>
      <c r="F8" s="81">
        <v>0</v>
      </c>
      <c r="G8" s="87">
        <v>2</v>
      </c>
      <c r="H8" s="87">
        <v>2</v>
      </c>
      <c r="I8" s="81">
        <v>0</v>
      </c>
      <c r="J8" s="87">
        <v>5</v>
      </c>
      <c r="K8" s="81">
        <v>0</v>
      </c>
      <c r="L8" s="88">
        <v>4.0999999999999996</v>
      </c>
      <c r="M8" s="88">
        <v>8.1999999999999993</v>
      </c>
      <c r="N8" s="81">
        <v>0</v>
      </c>
      <c r="O8" s="88">
        <v>8.1999999999999993</v>
      </c>
      <c r="P8" s="114">
        <f t="shared" si="0"/>
        <v>4.1024294587254575</v>
      </c>
    </row>
    <row r="9" spans="1:17" s="1" customFormat="1" x14ac:dyDescent="0.2">
      <c r="A9" s="115" t="s">
        <v>49</v>
      </c>
      <c r="B9" s="108">
        <v>3546603</v>
      </c>
      <c r="C9" s="87">
        <v>11</v>
      </c>
      <c r="D9" s="87">
        <v>1</v>
      </c>
      <c r="E9" s="87">
        <v>4</v>
      </c>
      <c r="F9" s="81">
        <v>5</v>
      </c>
      <c r="G9" s="87">
        <v>10</v>
      </c>
      <c r="H9" s="87">
        <v>10</v>
      </c>
      <c r="I9" s="81">
        <v>1</v>
      </c>
      <c r="J9" s="87">
        <v>23</v>
      </c>
      <c r="K9" s="81">
        <v>0</v>
      </c>
      <c r="L9" s="88">
        <v>0.28000000000000003</v>
      </c>
      <c r="M9" s="88">
        <v>2.82</v>
      </c>
      <c r="N9" s="88">
        <v>0.28000000000000003</v>
      </c>
      <c r="O9" s="88">
        <v>3.1</v>
      </c>
      <c r="P9" s="114">
        <f t="shared" si="0"/>
        <v>1.2970157640987727</v>
      </c>
      <c r="Q9" s="54"/>
    </row>
    <row r="10" spans="1:17" s="1" customFormat="1" x14ac:dyDescent="0.2">
      <c r="A10" s="115" t="s">
        <v>50</v>
      </c>
      <c r="B10" s="108">
        <v>55275</v>
      </c>
      <c r="C10" s="81">
        <v>0</v>
      </c>
      <c r="D10" s="81">
        <v>0</v>
      </c>
      <c r="E10" s="81">
        <v>0</v>
      </c>
      <c r="F10" s="81">
        <v>0</v>
      </c>
      <c r="G10" s="81">
        <v>0</v>
      </c>
      <c r="H10" s="81">
        <v>0</v>
      </c>
      <c r="I10" s="81">
        <v>0</v>
      </c>
      <c r="J10" s="81">
        <v>0</v>
      </c>
      <c r="K10" s="81">
        <v>0</v>
      </c>
      <c r="L10" s="81">
        <v>0</v>
      </c>
      <c r="M10" s="81">
        <v>0</v>
      </c>
      <c r="N10" s="81">
        <v>0</v>
      </c>
      <c r="O10" s="81">
        <v>0</v>
      </c>
      <c r="P10" s="116">
        <v>0</v>
      </c>
    </row>
    <row r="11" spans="1:17" s="1" customFormat="1" x14ac:dyDescent="0.2">
      <c r="A11" s="115" t="s">
        <v>51</v>
      </c>
      <c r="B11" s="108">
        <v>256781</v>
      </c>
      <c r="C11" s="81">
        <v>0</v>
      </c>
      <c r="D11" s="81">
        <v>0</v>
      </c>
      <c r="E11" s="81">
        <v>0</v>
      </c>
      <c r="F11" s="81">
        <v>0</v>
      </c>
      <c r="G11" s="81">
        <v>0</v>
      </c>
      <c r="H11" s="81">
        <v>0</v>
      </c>
      <c r="I11" s="81">
        <v>0</v>
      </c>
      <c r="J11" s="81">
        <v>0</v>
      </c>
      <c r="K11" s="81">
        <v>0</v>
      </c>
      <c r="L11" s="81">
        <v>0</v>
      </c>
      <c r="M11" s="81">
        <v>0</v>
      </c>
      <c r="N11" s="81">
        <v>0</v>
      </c>
      <c r="O11" s="81">
        <v>0</v>
      </c>
      <c r="P11" s="116">
        <v>0</v>
      </c>
    </row>
    <row r="12" spans="1:17" s="1" customFormat="1" x14ac:dyDescent="0.2">
      <c r="A12" s="115" t="s">
        <v>52</v>
      </c>
      <c r="B12" s="108">
        <v>127337</v>
      </c>
      <c r="C12" s="81">
        <v>9</v>
      </c>
      <c r="D12" s="81">
        <v>0</v>
      </c>
      <c r="E12" s="81">
        <v>0</v>
      </c>
      <c r="F12" s="81">
        <v>1</v>
      </c>
      <c r="G12" s="87">
        <v>1</v>
      </c>
      <c r="H12" s="81">
        <v>2</v>
      </c>
      <c r="I12" s="81">
        <v>0</v>
      </c>
      <c r="J12" s="81">
        <v>3</v>
      </c>
      <c r="K12" s="81">
        <v>0</v>
      </c>
      <c r="L12" s="81">
        <v>0</v>
      </c>
      <c r="M12" s="88">
        <v>7.85</v>
      </c>
      <c r="N12" s="81">
        <v>0</v>
      </c>
      <c r="O12" s="364">
        <v>15.71</v>
      </c>
      <c r="P12" s="114">
        <f>(J12*200000)/B12</f>
        <v>4.7119062016538793</v>
      </c>
    </row>
    <row r="13" spans="1:17" s="1" customFormat="1" x14ac:dyDescent="0.2">
      <c r="A13" s="115" t="s">
        <v>53</v>
      </c>
      <c r="B13" s="108">
        <v>86771</v>
      </c>
      <c r="C13" s="81">
        <v>0</v>
      </c>
      <c r="D13" s="81">
        <v>0</v>
      </c>
      <c r="E13" s="81">
        <v>0</v>
      </c>
      <c r="F13" s="81">
        <v>0</v>
      </c>
      <c r="G13" s="81">
        <v>0</v>
      </c>
      <c r="H13" s="81">
        <v>0</v>
      </c>
      <c r="I13" s="81">
        <v>0</v>
      </c>
      <c r="J13" s="81">
        <v>1</v>
      </c>
      <c r="K13" s="81">
        <v>0</v>
      </c>
      <c r="L13" s="81">
        <v>0</v>
      </c>
      <c r="M13" s="81">
        <v>0</v>
      </c>
      <c r="N13" s="81">
        <v>0</v>
      </c>
      <c r="O13" s="81">
        <v>0</v>
      </c>
      <c r="P13" s="114">
        <f>(J13*200000)/B13</f>
        <v>2.3049175415749503</v>
      </c>
    </row>
    <row r="14" spans="1:17" s="1" customFormat="1" x14ac:dyDescent="0.2">
      <c r="A14" s="115" t="s">
        <v>54</v>
      </c>
      <c r="B14" s="108">
        <v>195845</v>
      </c>
      <c r="C14" s="87">
        <v>4</v>
      </c>
      <c r="D14" s="81">
        <v>0</v>
      </c>
      <c r="E14" s="87">
        <v>1</v>
      </c>
      <c r="F14" s="81">
        <v>0</v>
      </c>
      <c r="G14" s="87">
        <v>1</v>
      </c>
      <c r="H14" s="81">
        <v>0</v>
      </c>
      <c r="I14" s="81">
        <v>0</v>
      </c>
      <c r="J14" s="81">
        <v>2</v>
      </c>
      <c r="K14" s="81">
        <v>0</v>
      </c>
      <c r="L14" s="81">
        <v>0</v>
      </c>
      <c r="M14" s="88">
        <v>5.1100000000000003</v>
      </c>
      <c r="N14" s="81">
        <v>0</v>
      </c>
      <c r="O14" s="81">
        <v>0</v>
      </c>
      <c r="P14" s="114">
        <f>(J14*200000)/B14</f>
        <v>2.0424315147182721</v>
      </c>
    </row>
    <row r="15" spans="1:17" s="1" customFormat="1" x14ac:dyDescent="0.2">
      <c r="A15" s="115" t="s">
        <v>55</v>
      </c>
      <c r="B15" s="108">
        <v>16535</v>
      </c>
      <c r="C15" s="81">
        <v>0</v>
      </c>
      <c r="D15" s="81">
        <v>0</v>
      </c>
      <c r="E15" s="81">
        <v>0</v>
      </c>
      <c r="F15" s="81">
        <v>0</v>
      </c>
      <c r="G15" s="81">
        <v>0</v>
      </c>
      <c r="H15" s="81">
        <v>0</v>
      </c>
      <c r="I15" s="81">
        <v>0</v>
      </c>
      <c r="J15" s="81">
        <v>0</v>
      </c>
      <c r="K15" s="81">
        <v>0</v>
      </c>
      <c r="L15" s="81">
        <v>0</v>
      </c>
      <c r="M15" s="81">
        <v>0</v>
      </c>
      <c r="N15" s="81">
        <v>0</v>
      </c>
      <c r="O15" s="81">
        <v>0</v>
      </c>
      <c r="P15" s="116">
        <v>0</v>
      </c>
    </row>
    <row r="16" spans="1:17" s="1" customFormat="1" ht="15.75" thickBot="1" x14ac:dyDescent="0.25">
      <c r="A16" s="117" t="s">
        <v>56</v>
      </c>
      <c r="B16" s="109">
        <v>161392</v>
      </c>
      <c r="C16" s="124">
        <v>0</v>
      </c>
      <c r="D16" s="124">
        <v>0</v>
      </c>
      <c r="E16" s="124">
        <v>0</v>
      </c>
      <c r="F16" s="124">
        <v>0</v>
      </c>
      <c r="G16" s="124">
        <v>0</v>
      </c>
      <c r="H16" s="124">
        <v>0</v>
      </c>
      <c r="I16" s="124">
        <v>0</v>
      </c>
      <c r="J16" s="124">
        <v>0</v>
      </c>
      <c r="K16" s="124">
        <v>0</v>
      </c>
      <c r="L16" s="124">
        <v>0</v>
      </c>
      <c r="M16" s="124">
        <v>0</v>
      </c>
      <c r="N16" s="124">
        <v>0</v>
      </c>
      <c r="O16" s="124">
        <v>0</v>
      </c>
      <c r="P16" s="125">
        <v>0</v>
      </c>
    </row>
    <row r="17" spans="1:16" x14ac:dyDescent="0.25">
      <c r="A17" s="126" t="s">
        <v>57</v>
      </c>
      <c r="B17" s="625">
        <f>+SUM(B3:B16)</f>
        <v>13083865</v>
      </c>
      <c r="C17" s="625">
        <f t="shared" ref="C17:J17" si="1">+SUM(C3:C16)</f>
        <v>271</v>
      </c>
      <c r="D17" s="625">
        <f t="shared" si="1"/>
        <v>13</v>
      </c>
      <c r="E17" s="625">
        <f t="shared" si="1"/>
        <v>24</v>
      </c>
      <c r="F17" s="625">
        <f t="shared" si="1"/>
        <v>13</v>
      </c>
      <c r="G17" s="625">
        <f t="shared" si="1"/>
        <v>50</v>
      </c>
      <c r="H17" s="625">
        <f t="shared" si="1"/>
        <v>31</v>
      </c>
      <c r="I17" s="625">
        <f t="shared" si="1"/>
        <v>3</v>
      </c>
      <c r="J17" s="625">
        <f t="shared" si="1"/>
        <v>446</v>
      </c>
      <c r="K17" s="129">
        <v>0</v>
      </c>
      <c r="L17" s="130">
        <v>0.99</v>
      </c>
      <c r="M17" s="130">
        <v>3.82</v>
      </c>
      <c r="N17" s="130">
        <v>0.23</v>
      </c>
      <c r="O17" s="130">
        <v>2.6</v>
      </c>
      <c r="P17" s="131">
        <f>(J17*200000)/B17</f>
        <v>6.8175573502172329</v>
      </c>
    </row>
    <row r="18" spans="1:16" x14ac:dyDescent="0.25">
      <c r="A18" s="115" t="s">
        <v>58</v>
      </c>
      <c r="B18" s="108">
        <v>11096534.763636364</v>
      </c>
      <c r="C18" s="87">
        <v>249</v>
      </c>
      <c r="D18" s="87">
        <v>11</v>
      </c>
      <c r="E18" s="87">
        <v>15</v>
      </c>
      <c r="F18" s="87">
        <v>10</v>
      </c>
      <c r="G18" s="87">
        <v>36</v>
      </c>
      <c r="H18" s="87">
        <v>15</v>
      </c>
      <c r="I18" s="87">
        <v>6</v>
      </c>
      <c r="J18" s="87">
        <v>310</v>
      </c>
      <c r="K18" s="81">
        <v>0</v>
      </c>
      <c r="L18" s="88">
        <v>0.99130045859427118</v>
      </c>
      <c r="M18" s="88">
        <v>3.2442560463085237</v>
      </c>
      <c r="N18" s="88">
        <v>0.54070934105142066</v>
      </c>
      <c r="O18" s="87">
        <v>1.8924826936799723</v>
      </c>
      <c r="P18" s="114">
        <v>5.5873298575313468</v>
      </c>
    </row>
    <row r="19" spans="1:16" ht="15.75" thickBot="1" x14ac:dyDescent="0.3">
      <c r="A19" s="118" t="s">
        <v>59</v>
      </c>
      <c r="B19" s="119">
        <v>9460159</v>
      </c>
      <c r="C19" s="120">
        <v>193</v>
      </c>
      <c r="D19" s="120">
        <v>6</v>
      </c>
      <c r="E19" s="120">
        <v>24</v>
      </c>
      <c r="F19" s="120">
        <v>14</v>
      </c>
      <c r="G19" s="120">
        <v>44</v>
      </c>
      <c r="H19" s="120" t="s">
        <v>60</v>
      </c>
      <c r="I19" s="120">
        <v>7</v>
      </c>
      <c r="J19" s="120">
        <v>257</v>
      </c>
      <c r="K19" s="121">
        <v>0</v>
      </c>
      <c r="L19" s="122">
        <v>0.6342388114195544</v>
      </c>
      <c r="M19" s="122">
        <v>4.6510846170767319</v>
      </c>
      <c r="N19" s="122">
        <v>0.73994527998948012</v>
      </c>
      <c r="O19" s="120" t="s">
        <v>60</v>
      </c>
      <c r="P19" s="123">
        <v>5.4333124844941825</v>
      </c>
    </row>
    <row r="20" spans="1:16" x14ac:dyDescent="0.25">
      <c r="A20" s="126" t="s">
        <v>61</v>
      </c>
      <c r="B20" s="127">
        <f>B17-B9</f>
        <v>9537262</v>
      </c>
      <c r="C20" s="127">
        <f t="shared" ref="C20:J20" si="2">C17-C9</f>
        <v>260</v>
      </c>
      <c r="D20" s="127">
        <f t="shared" si="2"/>
        <v>12</v>
      </c>
      <c r="E20" s="127">
        <f t="shared" si="2"/>
        <v>20</v>
      </c>
      <c r="F20" s="127">
        <f t="shared" si="2"/>
        <v>8</v>
      </c>
      <c r="G20" s="127">
        <f t="shared" si="2"/>
        <v>40</v>
      </c>
      <c r="H20" s="127">
        <f t="shared" si="2"/>
        <v>21</v>
      </c>
      <c r="I20" s="127">
        <f t="shared" si="2"/>
        <v>2</v>
      </c>
      <c r="J20" s="127">
        <f t="shared" si="2"/>
        <v>423</v>
      </c>
      <c r="K20" s="129">
        <v>0</v>
      </c>
      <c r="L20" s="130">
        <v>1.26</v>
      </c>
      <c r="M20" s="130">
        <v>4.1900000000000004</v>
      </c>
      <c r="N20" s="130">
        <v>0.21</v>
      </c>
      <c r="O20" s="130">
        <v>2.41</v>
      </c>
      <c r="P20" s="131">
        <f>(J20*200000)/B20</f>
        <v>8.870470371894994</v>
      </c>
    </row>
    <row r="21" spans="1:16" x14ac:dyDescent="0.25">
      <c r="A21" s="115" t="s">
        <v>62</v>
      </c>
      <c r="B21" s="108">
        <v>9346509.7636363637</v>
      </c>
      <c r="C21" s="87">
        <v>239</v>
      </c>
      <c r="D21" s="87">
        <v>10</v>
      </c>
      <c r="E21" s="87">
        <v>11</v>
      </c>
      <c r="F21" s="87">
        <v>10</v>
      </c>
      <c r="G21" s="87">
        <v>31</v>
      </c>
      <c r="H21" s="87">
        <v>10</v>
      </c>
      <c r="I21" s="87">
        <v>6</v>
      </c>
      <c r="J21" s="87">
        <v>302</v>
      </c>
      <c r="K21" s="81">
        <v>0</v>
      </c>
      <c r="L21" s="88">
        <v>1.0699181034300218</v>
      </c>
      <c r="M21" s="88">
        <v>3.3167461206330677</v>
      </c>
      <c r="N21" s="88">
        <v>0.64195086205801311</v>
      </c>
      <c r="O21" s="87">
        <v>1.711868965488035</v>
      </c>
      <c r="P21" s="114">
        <v>6.4623053447173318</v>
      </c>
    </row>
    <row r="22" spans="1:16" ht="15.75" thickBot="1" x14ac:dyDescent="0.3">
      <c r="A22" s="118" t="s">
        <v>63</v>
      </c>
      <c r="B22" s="119">
        <v>8511219</v>
      </c>
      <c r="C22" s="120">
        <v>192</v>
      </c>
      <c r="D22" s="120">
        <v>4</v>
      </c>
      <c r="E22" s="120">
        <v>22</v>
      </c>
      <c r="F22" s="120">
        <v>13</v>
      </c>
      <c r="G22" s="120">
        <v>39</v>
      </c>
      <c r="H22" s="120" t="s">
        <v>60</v>
      </c>
      <c r="I22" s="120">
        <v>7</v>
      </c>
      <c r="J22" s="120">
        <v>247</v>
      </c>
      <c r="K22" s="121">
        <v>0</v>
      </c>
      <c r="L22" s="122">
        <v>0.46996793291301753</v>
      </c>
      <c r="M22" s="122">
        <v>4.5821873459019207</v>
      </c>
      <c r="N22" s="122">
        <v>0.82244388259778067</v>
      </c>
      <c r="O22" s="120" t="s">
        <v>60</v>
      </c>
      <c r="P22" s="123">
        <v>5.8041039714757661</v>
      </c>
    </row>
    <row r="23" spans="1:16" x14ac:dyDescent="0.25">
      <c r="A23" s="126" t="s">
        <v>64</v>
      </c>
      <c r="B23" s="127">
        <v>8527786</v>
      </c>
      <c r="C23" s="128">
        <v>247</v>
      </c>
      <c r="D23" s="128">
        <v>12</v>
      </c>
      <c r="E23" s="128">
        <v>19</v>
      </c>
      <c r="F23" s="128">
        <v>7</v>
      </c>
      <c r="G23" s="128">
        <v>38</v>
      </c>
      <c r="H23" s="128">
        <v>19</v>
      </c>
      <c r="I23" s="128">
        <v>2</v>
      </c>
      <c r="J23" s="128">
        <v>417</v>
      </c>
      <c r="K23" s="129">
        <v>0</v>
      </c>
      <c r="L23" s="130">
        <v>1.41</v>
      </c>
      <c r="M23" s="130">
        <v>4.46</v>
      </c>
      <c r="N23" s="130">
        <v>0.23</v>
      </c>
      <c r="O23" s="130">
        <v>2.46</v>
      </c>
      <c r="P23" s="131">
        <f>(J23*200000)/B23</f>
        <v>9.7797951308815669</v>
      </c>
    </row>
    <row r="24" spans="1:16" x14ac:dyDescent="0.25">
      <c r="A24" s="115" t="s">
        <v>65</v>
      </c>
      <c r="B24" s="108">
        <v>8445765</v>
      </c>
      <c r="C24" s="87">
        <v>238</v>
      </c>
      <c r="D24" s="87">
        <v>9</v>
      </c>
      <c r="E24" s="87">
        <v>9</v>
      </c>
      <c r="F24" s="87">
        <v>9</v>
      </c>
      <c r="G24" s="87">
        <v>27</v>
      </c>
      <c r="H24" s="87">
        <v>10</v>
      </c>
      <c r="I24" s="87">
        <v>6</v>
      </c>
      <c r="J24" s="87">
        <v>302</v>
      </c>
      <c r="K24" s="81" t="s">
        <v>66</v>
      </c>
      <c r="L24" s="88">
        <v>1.0656228299035078</v>
      </c>
      <c r="M24" s="88">
        <v>3.1968684897105235</v>
      </c>
      <c r="N24" s="88">
        <v>0.71041521993567192</v>
      </c>
      <c r="O24" s="87">
        <v>1.894440586495125</v>
      </c>
      <c r="P24" s="114">
        <v>7.1515132140190971</v>
      </c>
    </row>
    <row r="25" spans="1:16" ht="15.75" thickBot="1" x14ac:dyDescent="0.3">
      <c r="A25" s="118" t="s">
        <v>67</v>
      </c>
      <c r="B25" s="119">
        <v>8042338</v>
      </c>
      <c r="C25" s="120">
        <v>192</v>
      </c>
      <c r="D25" s="120">
        <v>4</v>
      </c>
      <c r="E25" s="120">
        <v>22</v>
      </c>
      <c r="F25" s="120">
        <v>13</v>
      </c>
      <c r="G25" s="120">
        <v>39</v>
      </c>
      <c r="H25" s="120" t="s">
        <v>60</v>
      </c>
      <c r="I25" s="120">
        <v>7</v>
      </c>
      <c r="J25" s="120">
        <v>247</v>
      </c>
      <c r="K25" s="121" t="s">
        <v>66</v>
      </c>
      <c r="L25" s="122">
        <v>0.49736780523275692</v>
      </c>
      <c r="M25" s="122">
        <v>4.8493361010193805</v>
      </c>
      <c r="N25" s="122">
        <v>0.8703936591573247</v>
      </c>
      <c r="O25" s="120" t="s">
        <v>60</v>
      </c>
      <c r="P25" s="123">
        <v>6.142492394624548</v>
      </c>
    </row>
    <row r="28" spans="1:16" x14ac:dyDescent="0.25">
      <c r="A28" s="481" t="s">
        <v>68</v>
      </c>
    </row>
    <row r="29" spans="1:16" x14ac:dyDescent="0.25">
      <c r="A29" s="30" t="s">
        <v>69</v>
      </c>
    </row>
    <row r="30" spans="1:16" x14ac:dyDescent="0.25">
      <c r="A30" s="30" t="s">
        <v>70</v>
      </c>
    </row>
    <row r="31" spans="1:16" x14ac:dyDescent="0.25">
      <c r="A31" s="30" t="s">
        <v>71</v>
      </c>
    </row>
    <row r="32" spans="1:16" x14ac:dyDescent="0.25">
      <c r="A32" s="30" t="s">
        <v>72</v>
      </c>
    </row>
    <row r="33" spans="1:1" x14ac:dyDescent="0.25">
      <c r="A33" s="30" t="s">
        <v>73</v>
      </c>
    </row>
  </sheetData>
  <pageMargins left="0.7" right="0.7" top="0.75" bottom="0.75" header="0.3" footer="0.3"/>
  <pageSetup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0429DF-3307-403E-A89B-B3E068CB4E5D}">
  <sheetPr>
    <tabColor rgb="FFA0DAB3"/>
  </sheetPr>
  <dimension ref="A1:F14"/>
  <sheetViews>
    <sheetView workbookViewId="0">
      <selection activeCell="A21" sqref="A21"/>
    </sheetView>
  </sheetViews>
  <sheetFormatPr defaultRowHeight="15" x14ac:dyDescent="0.25"/>
  <cols>
    <col min="1" max="1" width="24.85546875" customWidth="1"/>
    <col min="2" max="2" width="14.7109375" bestFit="1" customWidth="1"/>
    <col min="3" max="3" width="17" bestFit="1" customWidth="1"/>
    <col min="4" max="4" width="11.5703125" bestFit="1" customWidth="1"/>
    <col min="5" max="5" width="12.5703125" bestFit="1" customWidth="1"/>
    <col min="6" max="6" width="21.5703125" bestFit="1" customWidth="1"/>
  </cols>
  <sheetData>
    <row r="1" spans="1:6" ht="15.75" thickBot="1" x14ac:dyDescent="0.3">
      <c r="A1" s="18" t="s">
        <v>370</v>
      </c>
      <c r="B1" s="18"/>
      <c r="C1" s="18"/>
      <c r="D1" s="18"/>
      <c r="E1" s="18"/>
      <c r="F1" s="18"/>
    </row>
    <row r="2" spans="1:6" x14ac:dyDescent="0.25">
      <c r="A2" s="164" t="s">
        <v>88</v>
      </c>
      <c r="B2" s="322" t="s">
        <v>371</v>
      </c>
      <c r="C2" s="322" t="s">
        <v>372</v>
      </c>
      <c r="D2" s="322" t="s">
        <v>373</v>
      </c>
      <c r="E2" s="322" t="s">
        <v>374</v>
      </c>
      <c r="F2" s="323" t="s">
        <v>375</v>
      </c>
    </row>
    <row r="3" spans="1:6" x14ac:dyDescent="0.25">
      <c r="A3" s="324" t="s">
        <v>43</v>
      </c>
      <c r="B3" s="325">
        <v>154</v>
      </c>
      <c r="C3" s="325">
        <v>3</v>
      </c>
      <c r="D3" s="325">
        <v>9</v>
      </c>
      <c r="E3" s="325">
        <v>5</v>
      </c>
      <c r="F3" s="326">
        <v>1</v>
      </c>
    </row>
    <row r="4" spans="1:6" ht="15" customHeight="1" x14ac:dyDescent="0.25">
      <c r="A4" s="157" t="s">
        <v>44</v>
      </c>
      <c r="B4" s="325">
        <v>183</v>
      </c>
      <c r="C4" s="325">
        <v>4</v>
      </c>
      <c r="D4" s="325">
        <v>10</v>
      </c>
      <c r="E4" s="325">
        <v>1</v>
      </c>
      <c r="F4" s="298">
        <v>0</v>
      </c>
    </row>
    <row r="5" spans="1:6" x14ac:dyDescent="0.25">
      <c r="A5" s="157" t="s">
        <v>194</v>
      </c>
      <c r="B5" s="325">
        <v>7</v>
      </c>
      <c r="C5" s="325">
        <v>2</v>
      </c>
      <c r="D5" s="325">
        <v>1</v>
      </c>
      <c r="E5" s="325">
        <v>1</v>
      </c>
      <c r="F5" s="298">
        <v>0</v>
      </c>
    </row>
    <row r="6" spans="1:6" x14ac:dyDescent="0.25">
      <c r="A6" s="157" t="s">
        <v>47</v>
      </c>
      <c r="B6" s="325">
        <v>20</v>
      </c>
      <c r="C6" s="325">
        <v>1</v>
      </c>
      <c r="D6" s="325">
        <v>0</v>
      </c>
      <c r="E6" s="325">
        <v>0</v>
      </c>
      <c r="F6" s="298">
        <v>0</v>
      </c>
    </row>
    <row r="7" spans="1:6" x14ac:dyDescent="0.25">
      <c r="A7" s="157" t="s">
        <v>376</v>
      </c>
      <c r="B7" s="325">
        <v>25</v>
      </c>
      <c r="C7" s="325">
        <v>0</v>
      </c>
      <c r="D7" s="325">
        <v>2</v>
      </c>
      <c r="E7" s="325">
        <v>0</v>
      </c>
      <c r="F7" s="298">
        <v>0</v>
      </c>
    </row>
    <row r="8" spans="1:6" x14ac:dyDescent="0.25">
      <c r="A8" s="327" t="s">
        <v>253</v>
      </c>
      <c r="B8" s="325">
        <v>55</v>
      </c>
      <c r="C8" s="325">
        <v>0</v>
      </c>
      <c r="D8" s="325">
        <v>3</v>
      </c>
      <c r="E8" s="325">
        <v>0</v>
      </c>
      <c r="F8" s="298">
        <v>0</v>
      </c>
    </row>
    <row r="9" spans="1:6" x14ac:dyDescent="0.25">
      <c r="A9" s="765" t="s">
        <v>17</v>
      </c>
      <c r="B9" s="766">
        <v>444</v>
      </c>
      <c r="C9" s="766">
        <v>10</v>
      </c>
      <c r="D9" s="766">
        <v>25</v>
      </c>
      <c r="E9" s="766">
        <v>7</v>
      </c>
      <c r="F9" s="767">
        <v>1</v>
      </c>
    </row>
    <row r="10" spans="1:6" x14ac:dyDescent="0.25">
      <c r="A10" s="342" t="s">
        <v>119</v>
      </c>
      <c r="B10" s="342">
        <v>475</v>
      </c>
      <c r="C10" s="342">
        <v>22</v>
      </c>
      <c r="D10" s="342">
        <v>39</v>
      </c>
      <c r="E10" s="342">
        <v>13</v>
      </c>
      <c r="F10" s="855">
        <v>1</v>
      </c>
    </row>
    <row r="11" spans="1:6" ht="15.75" thickBot="1" x14ac:dyDescent="0.3">
      <c r="A11" s="856" t="s">
        <v>79</v>
      </c>
      <c r="B11" s="856">
        <v>382</v>
      </c>
      <c r="C11" s="856">
        <v>18</v>
      </c>
      <c r="D11" s="856">
        <v>25</v>
      </c>
      <c r="E11" s="856">
        <v>8</v>
      </c>
      <c r="F11" s="857">
        <v>0</v>
      </c>
    </row>
    <row r="12" spans="1:6" x14ac:dyDescent="0.25">
      <c r="A12" s="64"/>
      <c r="B12" s="64"/>
      <c r="C12" s="64"/>
      <c r="D12" s="64"/>
      <c r="E12" s="64"/>
      <c r="F12" s="64"/>
    </row>
    <row r="13" spans="1:6" x14ac:dyDescent="0.25">
      <c r="A13" s="64"/>
      <c r="B13" s="64"/>
      <c r="C13" s="64"/>
      <c r="D13" s="64"/>
      <c r="E13" s="64"/>
      <c r="F13" s="64"/>
    </row>
    <row r="14" spans="1:6" x14ac:dyDescent="0.25">
      <c r="A14" s="84" t="s">
        <v>377</v>
      </c>
      <c r="B14" s="64"/>
      <c r="C14" s="64"/>
      <c r="D14" s="64"/>
      <c r="E14" s="64"/>
      <c r="F14" s="64"/>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9CDA3F-94CB-4751-AABB-2BC191D5100E}">
  <sheetPr>
    <tabColor rgb="FFFDD757"/>
  </sheetPr>
  <dimension ref="A1:H12"/>
  <sheetViews>
    <sheetView workbookViewId="0">
      <selection activeCell="A15" sqref="A15"/>
    </sheetView>
  </sheetViews>
  <sheetFormatPr defaultRowHeight="15" x14ac:dyDescent="0.25"/>
  <cols>
    <col min="1" max="1" width="29.42578125" customWidth="1"/>
    <col min="2" max="2" width="14.5703125" customWidth="1"/>
    <col min="3" max="3" width="14.140625" customWidth="1"/>
    <col min="4" max="5" width="14.28515625" customWidth="1"/>
    <col min="6" max="6" width="15" customWidth="1"/>
    <col min="7" max="7" width="14.42578125" customWidth="1"/>
  </cols>
  <sheetData>
    <row r="1" spans="1:8" ht="19.5" thickBot="1" x14ac:dyDescent="0.45">
      <c r="A1" s="15" t="s">
        <v>74</v>
      </c>
      <c r="B1" s="139"/>
      <c r="C1" s="139"/>
      <c r="D1" s="139"/>
      <c r="E1" s="139"/>
      <c r="F1" s="139"/>
      <c r="G1" s="139"/>
      <c r="H1" s="4"/>
    </row>
    <row r="2" spans="1:8" ht="33.75" customHeight="1" x14ac:dyDescent="0.3">
      <c r="A2" s="140" t="s">
        <v>75</v>
      </c>
      <c r="B2" s="141" t="s">
        <v>76</v>
      </c>
      <c r="C2" s="141" t="s">
        <v>77</v>
      </c>
      <c r="D2" s="141" t="s">
        <v>78</v>
      </c>
      <c r="E2" s="141" t="s">
        <v>17</v>
      </c>
      <c r="F2" s="142" t="s">
        <v>18</v>
      </c>
      <c r="G2" s="143" t="s">
        <v>79</v>
      </c>
      <c r="H2" s="4"/>
    </row>
    <row r="3" spans="1:8" ht="15.75" x14ac:dyDescent="0.3">
      <c r="A3" s="144" t="s">
        <v>80</v>
      </c>
      <c r="B3" s="358">
        <v>26461</v>
      </c>
      <c r="C3" s="73">
        <v>18477</v>
      </c>
      <c r="D3" s="358">
        <v>61750</v>
      </c>
      <c r="E3" s="33">
        <f>SUM(B3:D3)</f>
        <v>106688</v>
      </c>
      <c r="F3" s="73">
        <v>82877</v>
      </c>
      <c r="G3" s="145">
        <v>52378</v>
      </c>
      <c r="H3" s="6"/>
    </row>
    <row r="4" spans="1:8" ht="15.75" x14ac:dyDescent="0.3">
      <c r="A4" s="144" t="s">
        <v>81</v>
      </c>
      <c r="B4" s="511" t="s">
        <v>82</v>
      </c>
      <c r="C4" s="73">
        <v>22213</v>
      </c>
      <c r="D4" s="358">
        <v>35452</v>
      </c>
      <c r="E4" s="33">
        <f>+SUM(C4:D4)</f>
        <v>57665</v>
      </c>
      <c r="F4" s="73">
        <v>43953</v>
      </c>
      <c r="G4" s="145">
        <v>30962</v>
      </c>
      <c r="H4" s="5"/>
    </row>
    <row r="5" spans="1:8" ht="15.75" thickBot="1" x14ac:dyDescent="0.3">
      <c r="A5" s="146" t="s">
        <v>83</v>
      </c>
      <c r="B5" s="147">
        <f>SUM(B3:B4)</f>
        <v>26461</v>
      </c>
      <c r="C5" s="147">
        <f>SUM(C3:C4)</f>
        <v>40690</v>
      </c>
      <c r="D5" s="147">
        <f>SUM(D3:D4)</f>
        <v>97202</v>
      </c>
      <c r="E5" s="147">
        <f>SUM(E3:E4)</f>
        <v>164353</v>
      </c>
      <c r="F5" s="148">
        <v>126830</v>
      </c>
      <c r="G5" s="512" t="s">
        <v>84</v>
      </c>
    </row>
    <row r="7" spans="1:8" ht="26.25" x14ac:dyDescent="0.25">
      <c r="A7" s="762" t="s">
        <v>85</v>
      </c>
      <c r="B7" s="759">
        <v>39.376488095238095</v>
      </c>
      <c r="C7" s="759">
        <v>9.3347097958247307</v>
      </c>
      <c r="D7" s="759">
        <v>36.860826697004171</v>
      </c>
      <c r="E7" s="759">
        <v>20.526164605969775</v>
      </c>
      <c r="F7" s="760">
        <v>15.839890096165854</v>
      </c>
      <c r="G7" s="761">
        <v>10.408392656425628</v>
      </c>
    </row>
    <row r="8" spans="1:8" x14ac:dyDescent="0.25">
      <c r="F8" s="50"/>
    </row>
    <row r="9" spans="1:8" x14ac:dyDescent="0.25">
      <c r="F9" s="50"/>
    </row>
    <row r="10" spans="1:8" x14ac:dyDescent="0.25">
      <c r="A10" s="481" t="s">
        <v>390</v>
      </c>
    </row>
    <row r="11" spans="1:8" x14ac:dyDescent="0.25">
      <c r="A11" s="481" t="s">
        <v>391</v>
      </c>
    </row>
    <row r="12" spans="1:8" x14ac:dyDescent="0.25">
      <c r="F12" s="50"/>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32E078-40D8-499B-94E5-6696421D5E45}">
  <sheetPr>
    <tabColor rgb="FFFDD757"/>
  </sheetPr>
  <dimension ref="A1:L31"/>
  <sheetViews>
    <sheetView zoomScaleNormal="100" workbookViewId="0">
      <selection activeCell="C29" sqref="C29"/>
    </sheetView>
  </sheetViews>
  <sheetFormatPr defaultRowHeight="15" x14ac:dyDescent="0.25"/>
  <cols>
    <col min="1" max="1" width="14.140625" customWidth="1"/>
    <col min="2" max="2" width="33.28515625" customWidth="1"/>
    <col min="3" max="3" width="33.5703125" customWidth="1"/>
    <col min="4" max="4" width="11.42578125" bestFit="1" customWidth="1"/>
    <col min="5" max="5" width="11.85546875" bestFit="1" customWidth="1"/>
    <col min="6" max="6" width="11.85546875" customWidth="1"/>
    <col min="7" max="7" width="10.140625" bestFit="1" customWidth="1"/>
    <col min="8" max="8" width="10.7109375" bestFit="1" customWidth="1"/>
  </cols>
  <sheetData>
    <row r="1" spans="1:9" ht="20.25" thickBot="1" x14ac:dyDescent="0.3">
      <c r="A1" s="15" t="s">
        <v>86</v>
      </c>
      <c r="B1" s="347"/>
      <c r="C1" s="347"/>
      <c r="D1" s="347"/>
      <c r="E1" s="347"/>
      <c r="F1" s="347"/>
      <c r="G1" s="347"/>
      <c r="H1" s="348"/>
    </row>
    <row r="2" spans="1:9" ht="17.25" customHeight="1" x14ac:dyDescent="0.25">
      <c r="A2" s="196" t="s">
        <v>87</v>
      </c>
      <c r="B2" s="197" t="s">
        <v>88</v>
      </c>
      <c r="C2" s="198" t="s">
        <v>89</v>
      </c>
      <c r="D2" s="199" t="s">
        <v>90</v>
      </c>
      <c r="E2" s="199" t="s">
        <v>91</v>
      </c>
      <c r="F2" s="199" t="s">
        <v>17</v>
      </c>
      <c r="G2" s="199" t="s">
        <v>18</v>
      </c>
      <c r="H2" s="531" t="s">
        <v>79</v>
      </c>
    </row>
    <row r="3" spans="1:9" x14ac:dyDescent="0.25">
      <c r="A3" s="787" t="s">
        <v>92</v>
      </c>
      <c r="B3" s="69" t="s">
        <v>46</v>
      </c>
      <c r="C3" s="70" t="s">
        <v>93</v>
      </c>
      <c r="D3" s="73">
        <v>575</v>
      </c>
      <c r="E3" s="73">
        <v>317</v>
      </c>
      <c r="F3" s="35">
        <v>892</v>
      </c>
      <c r="G3" s="108">
        <v>807</v>
      </c>
      <c r="H3" s="519">
        <v>703</v>
      </c>
    </row>
    <row r="4" spans="1:9" x14ac:dyDescent="0.25">
      <c r="A4" s="788"/>
      <c r="B4" s="67" t="s">
        <v>94</v>
      </c>
      <c r="C4" s="68" t="s">
        <v>95</v>
      </c>
      <c r="D4" s="73">
        <v>97</v>
      </c>
      <c r="E4" s="73">
        <v>11</v>
      </c>
      <c r="F4" s="35">
        <v>108</v>
      </c>
      <c r="G4" s="108">
        <v>86</v>
      </c>
      <c r="H4" s="519">
        <v>76</v>
      </c>
    </row>
    <row r="5" spans="1:9" x14ac:dyDescent="0.25">
      <c r="A5" s="789"/>
      <c r="B5" s="792" t="s">
        <v>96</v>
      </c>
      <c r="C5" s="793"/>
      <c r="D5" s="62">
        <v>672</v>
      </c>
      <c r="E5" s="62">
        <v>328</v>
      </c>
      <c r="F5" s="636">
        <v>1000</v>
      </c>
      <c r="G5" s="520">
        <v>893</v>
      </c>
      <c r="H5" s="521">
        <v>779</v>
      </c>
    </row>
    <row r="6" spans="1:9" x14ac:dyDescent="0.25">
      <c r="A6" s="790" t="s">
        <v>97</v>
      </c>
      <c r="B6" s="69" t="s">
        <v>98</v>
      </c>
      <c r="C6" s="71" t="s">
        <v>99</v>
      </c>
      <c r="D6" s="74">
        <v>0</v>
      </c>
      <c r="E6" s="74">
        <v>171</v>
      </c>
      <c r="F6" s="637">
        <v>171</v>
      </c>
      <c r="G6" s="522">
        <v>312</v>
      </c>
      <c r="H6" s="523">
        <v>289</v>
      </c>
    </row>
    <row r="7" spans="1:9" x14ac:dyDescent="0.25">
      <c r="A7" s="788"/>
      <c r="B7" s="69" t="s">
        <v>47</v>
      </c>
      <c r="C7" s="68" t="s">
        <v>93</v>
      </c>
      <c r="D7" s="73">
        <v>795</v>
      </c>
      <c r="E7" s="73">
        <v>317</v>
      </c>
      <c r="F7" s="35">
        <v>1112</v>
      </c>
      <c r="G7" s="108">
        <v>889</v>
      </c>
      <c r="H7" s="519">
        <v>850</v>
      </c>
    </row>
    <row r="8" spans="1:9" x14ac:dyDescent="0.25">
      <c r="A8" s="788"/>
      <c r="B8" s="69" t="s">
        <v>49</v>
      </c>
      <c r="C8" s="68" t="s">
        <v>100</v>
      </c>
      <c r="D8" s="73">
        <v>415</v>
      </c>
      <c r="E8" s="73">
        <v>2375</v>
      </c>
      <c r="F8" s="35">
        <v>2790</v>
      </c>
      <c r="G8" s="108">
        <v>1201</v>
      </c>
      <c r="H8" s="519">
        <v>449</v>
      </c>
    </row>
    <row r="9" spans="1:9" x14ac:dyDescent="0.25">
      <c r="A9" s="788"/>
      <c r="B9" s="69" t="s">
        <v>48</v>
      </c>
      <c r="C9" s="68" t="s">
        <v>101</v>
      </c>
      <c r="D9" s="73">
        <v>50</v>
      </c>
      <c r="E9" s="73">
        <v>9</v>
      </c>
      <c r="F9" s="35">
        <v>59</v>
      </c>
      <c r="G9" s="108">
        <v>76</v>
      </c>
      <c r="H9" s="519">
        <v>110</v>
      </c>
    </row>
    <row r="10" spans="1:9" x14ac:dyDescent="0.25">
      <c r="A10" s="788"/>
      <c r="B10" s="69" t="s">
        <v>102</v>
      </c>
      <c r="C10" s="68" t="s">
        <v>103</v>
      </c>
      <c r="D10" s="73">
        <v>29</v>
      </c>
      <c r="E10" s="73">
        <v>4</v>
      </c>
      <c r="F10" s="35">
        <v>33</v>
      </c>
      <c r="G10" s="108">
        <v>12</v>
      </c>
      <c r="H10" s="519">
        <v>10</v>
      </c>
    </row>
    <row r="11" spans="1:9" x14ac:dyDescent="0.25">
      <c r="A11" s="788"/>
      <c r="B11" s="69" t="s">
        <v>104</v>
      </c>
      <c r="C11" s="68" t="s">
        <v>105</v>
      </c>
      <c r="D11" s="73">
        <v>8</v>
      </c>
      <c r="E11" s="73">
        <v>2</v>
      </c>
      <c r="F11" s="35">
        <v>10</v>
      </c>
      <c r="G11" s="108">
        <v>7</v>
      </c>
      <c r="H11" s="519">
        <v>9</v>
      </c>
    </row>
    <row r="12" spans="1:9" x14ac:dyDescent="0.25">
      <c r="A12" s="788"/>
      <c r="B12" s="69" t="s">
        <v>106</v>
      </c>
      <c r="C12" s="68" t="s">
        <v>107</v>
      </c>
      <c r="D12" s="73">
        <v>164</v>
      </c>
      <c r="E12" s="73">
        <v>20</v>
      </c>
      <c r="F12" s="35">
        <v>184</v>
      </c>
      <c r="G12" s="108">
        <v>50</v>
      </c>
      <c r="H12" s="519">
        <v>40</v>
      </c>
    </row>
    <row r="13" spans="1:9" ht="16.5" x14ac:dyDescent="0.25">
      <c r="A13" s="789"/>
      <c r="B13" s="792" t="s">
        <v>96</v>
      </c>
      <c r="C13" s="794"/>
      <c r="D13" s="63">
        <v>1461</v>
      </c>
      <c r="E13" s="63">
        <v>2898</v>
      </c>
      <c r="F13" s="636">
        <v>4359</v>
      </c>
      <c r="G13" s="524">
        <v>2547</v>
      </c>
      <c r="H13" s="763" t="s">
        <v>108</v>
      </c>
      <c r="I13" s="528"/>
    </row>
    <row r="14" spans="1:9" x14ac:dyDescent="0.25">
      <c r="A14" s="795" t="s">
        <v>109</v>
      </c>
      <c r="B14" s="72" t="s">
        <v>110</v>
      </c>
      <c r="C14" s="66" t="s">
        <v>107</v>
      </c>
      <c r="D14" s="75">
        <v>11</v>
      </c>
      <c r="E14" s="74">
        <v>0</v>
      </c>
      <c r="F14" s="637">
        <v>11</v>
      </c>
      <c r="G14" s="525">
        <v>9</v>
      </c>
      <c r="H14" s="523">
        <v>10</v>
      </c>
    </row>
    <row r="15" spans="1:9" x14ac:dyDescent="0.25">
      <c r="A15" s="796"/>
      <c r="B15" s="792" t="s">
        <v>96</v>
      </c>
      <c r="C15" s="794"/>
      <c r="D15" s="62">
        <v>11</v>
      </c>
      <c r="E15" s="63">
        <v>0</v>
      </c>
      <c r="F15" s="518">
        <v>11</v>
      </c>
      <c r="G15" s="524">
        <v>9</v>
      </c>
      <c r="H15" s="526">
        <v>10</v>
      </c>
      <c r="I15" s="64"/>
    </row>
    <row r="16" spans="1:9" x14ac:dyDescent="0.25">
      <c r="A16" s="791" t="s">
        <v>111</v>
      </c>
      <c r="B16" s="65" t="s">
        <v>43</v>
      </c>
      <c r="C16" s="66" t="s">
        <v>93</v>
      </c>
      <c r="D16" s="74">
        <v>792</v>
      </c>
      <c r="E16" s="75">
        <v>770</v>
      </c>
      <c r="F16" s="638">
        <v>1562</v>
      </c>
      <c r="G16" s="525">
        <v>1369</v>
      </c>
      <c r="H16" s="527">
        <v>1271</v>
      </c>
    </row>
    <row r="17" spans="1:12" x14ac:dyDescent="0.25">
      <c r="A17" s="788"/>
      <c r="B17" s="67" t="s">
        <v>44</v>
      </c>
      <c r="C17" s="68" t="s">
        <v>93</v>
      </c>
      <c r="D17" s="73">
        <v>509</v>
      </c>
      <c r="E17" s="73">
        <v>390</v>
      </c>
      <c r="F17" s="35">
        <v>899</v>
      </c>
      <c r="G17" s="108">
        <v>884</v>
      </c>
      <c r="H17" s="519">
        <v>892</v>
      </c>
      <c r="L17" s="764"/>
    </row>
    <row r="18" spans="1:12" x14ac:dyDescent="0.25">
      <c r="A18" s="788"/>
      <c r="B18" s="67" t="s">
        <v>112</v>
      </c>
      <c r="C18" s="68" t="s">
        <v>107</v>
      </c>
      <c r="D18" s="73">
        <v>110</v>
      </c>
      <c r="E18" s="73">
        <v>0</v>
      </c>
      <c r="F18" s="35">
        <v>110</v>
      </c>
      <c r="G18" s="108">
        <v>51</v>
      </c>
      <c r="H18" s="519">
        <v>44</v>
      </c>
    </row>
    <row r="19" spans="1:12" x14ac:dyDescent="0.25">
      <c r="A19" s="788"/>
      <c r="B19" s="67" t="s">
        <v>113</v>
      </c>
      <c r="C19" s="68" t="s">
        <v>114</v>
      </c>
      <c r="D19" s="73">
        <v>46</v>
      </c>
      <c r="E19" s="73">
        <v>0</v>
      </c>
      <c r="F19" s="35">
        <v>46</v>
      </c>
      <c r="G19" s="108">
        <v>44</v>
      </c>
      <c r="H19" s="519">
        <v>26</v>
      </c>
    </row>
    <row r="20" spans="1:12" x14ac:dyDescent="0.25">
      <c r="A20" s="788"/>
      <c r="B20" s="67" t="s">
        <v>115</v>
      </c>
      <c r="C20" s="68" t="s">
        <v>114</v>
      </c>
      <c r="D20" s="73">
        <v>4</v>
      </c>
      <c r="E20" s="73">
        <v>0</v>
      </c>
      <c r="F20" s="35">
        <v>4</v>
      </c>
      <c r="G20" s="108">
        <v>5</v>
      </c>
      <c r="H20" s="519">
        <v>2</v>
      </c>
    </row>
    <row r="21" spans="1:12" x14ac:dyDescent="0.25">
      <c r="A21" s="788"/>
      <c r="B21" s="67" t="s">
        <v>116</v>
      </c>
      <c r="C21" s="68" t="s">
        <v>114</v>
      </c>
      <c r="D21" s="73">
        <v>0</v>
      </c>
      <c r="E21" s="73">
        <v>0</v>
      </c>
      <c r="F21" s="35">
        <v>0</v>
      </c>
      <c r="G21" s="108" t="s">
        <v>66</v>
      </c>
      <c r="H21" s="519">
        <v>1</v>
      </c>
    </row>
    <row r="22" spans="1:12" x14ac:dyDescent="0.25">
      <c r="A22" s="788"/>
      <c r="B22" s="67" t="s">
        <v>117</v>
      </c>
      <c r="C22" s="68" t="s">
        <v>114</v>
      </c>
      <c r="D22" s="73">
        <v>16</v>
      </c>
      <c r="E22" s="73">
        <v>0</v>
      </c>
      <c r="F22" s="35">
        <v>16</v>
      </c>
      <c r="G22" s="108">
        <v>14</v>
      </c>
      <c r="H22" s="519">
        <v>18</v>
      </c>
    </row>
    <row r="23" spans="1:12" x14ac:dyDescent="0.25">
      <c r="A23" s="789"/>
      <c r="B23" s="797" t="s">
        <v>96</v>
      </c>
      <c r="C23" s="794"/>
      <c r="D23" s="62">
        <v>1477</v>
      </c>
      <c r="E23" s="62">
        <v>1160</v>
      </c>
      <c r="F23" s="518">
        <v>2637</v>
      </c>
      <c r="G23" s="524">
        <v>2367</v>
      </c>
      <c r="H23" s="521">
        <v>2254</v>
      </c>
    </row>
    <row r="24" spans="1:12" x14ac:dyDescent="0.25">
      <c r="A24" s="784" t="s">
        <v>17</v>
      </c>
      <c r="B24" s="785"/>
      <c r="C24" s="786"/>
      <c r="D24" s="61">
        <v>3621</v>
      </c>
      <c r="E24" s="61">
        <v>4386</v>
      </c>
      <c r="F24" s="639">
        <v>8007</v>
      </c>
      <c r="G24" s="578">
        <f>G13+G15+G23+G5</f>
        <v>5816</v>
      </c>
      <c r="H24" s="763" t="s">
        <v>118</v>
      </c>
      <c r="I24" s="528"/>
    </row>
    <row r="25" spans="1:12" ht="15" customHeight="1" x14ac:dyDescent="0.25">
      <c r="A25" s="778" t="s">
        <v>119</v>
      </c>
      <c r="B25" s="779"/>
      <c r="C25" s="780"/>
      <c r="D25" s="74">
        <v>3110</v>
      </c>
      <c r="E25" s="74">
        <v>2706</v>
      </c>
      <c r="F25" s="640"/>
      <c r="G25" s="522"/>
      <c r="H25" s="641"/>
    </row>
    <row r="26" spans="1:12" ht="15" customHeight="1" thickBot="1" x14ac:dyDescent="0.3">
      <c r="A26" s="781" t="s">
        <v>79</v>
      </c>
      <c r="B26" s="782"/>
      <c r="C26" s="783"/>
      <c r="D26" s="200">
        <v>2958</v>
      </c>
      <c r="E26" s="200">
        <v>1842</v>
      </c>
      <c r="F26" s="642"/>
      <c r="G26" s="643"/>
      <c r="H26" s="644"/>
    </row>
    <row r="27" spans="1:12" x14ac:dyDescent="0.25">
      <c r="A27" s="8" t="s">
        <v>75</v>
      </c>
    </row>
    <row r="28" spans="1:12" x14ac:dyDescent="0.25">
      <c r="A28" s="8"/>
    </row>
    <row r="29" spans="1:12" x14ac:dyDescent="0.25">
      <c r="A29" s="351" t="s">
        <v>120</v>
      </c>
    </row>
    <row r="30" spans="1:12" x14ac:dyDescent="0.25">
      <c r="A30" s="351" t="s">
        <v>121</v>
      </c>
    </row>
    <row r="31" spans="1:12" x14ac:dyDescent="0.25">
      <c r="A31" s="351" t="s">
        <v>122</v>
      </c>
    </row>
  </sheetData>
  <mergeCells count="11">
    <mergeCell ref="A25:C25"/>
    <mergeCell ref="A26:C26"/>
    <mergeCell ref="A24:C24"/>
    <mergeCell ref="A3:A5"/>
    <mergeCell ref="A6:A13"/>
    <mergeCell ref="A16:A23"/>
    <mergeCell ref="B5:C5"/>
    <mergeCell ref="B13:C13"/>
    <mergeCell ref="A14:A15"/>
    <mergeCell ref="B15:C15"/>
    <mergeCell ref="B23:C23"/>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870076-5389-4015-89E1-846299606BA8}">
  <sheetPr>
    <tabColor rgb="FFFDD757"/>
  </sheetPr>
  <dimension ref="A1:N29"/>
  <sheetViews>
    <sheetView zoomScaleNormal="100" workbookViewId="0">
      <selection activeCell="A29" sqref="A29"/>
    </sheetView>
  </sheetViews>
  <sheetFormatPr defaultRowHeight="15" x14ac:dyDescent="0.25"/>
  <cols>
    <col min="1" max="1" width="22.42578125" customWidth="1"/>
    <col min="2" max="2" width="13.7109375" customWidth="1"/>
    <col min="3" max="3" width="13.42578125" customWidth="1"/>
    <col min="4" max="5" width="14.28515625" customWidth="1"/>
    <col min="6" max="6" width="17.85546875" style="462" customWidth="1"/>
    <col min="7" max="7" width="15.85546875" customWidth="1"/>
  </cols>
  <sheetData>
    <row r="1" spans="1:14" ht="20.25" thickBot="1" x14ac:dyDescent="0.45">
      <c r="A1" s="15" t="s">
        <v>125</v>
      </c>
      <c r="B1" s="156"/>
      <c r="C1" s="156"/>
      <c r="D1" s="156"/>
      <c r="E1" s="156"/>
      <c r="F1"/>
    </row>
    <row r="2" spans="1:14" ht="15.75" thickBot="1" x14ac:dyDescent="0.3">
      <c r="A2" s="800" t="s">
        <v>124</v>
      </c>
      <c r="B2" s="774" t="s">
        <v>1</v>
      </c>
      <c r="C2" s="774"/>
      <c r="D2" s="774" t="s">
        <v>2</v>
      </c>
      <c r="E2" s="774"/>
      <c r="F2" s="532" t="s">
        <v>3</v>
      </c>
    </row>
    <row r="3" spans="1:14" x14ac:dyDescent="0.25">
      <c r="A3" s="800"/>
      <c r="B3" s="150" t="s">
        <v>6</v>
      </c>
      <c r="C3" s="150" t="s">
        <v>7</v>
      </c>
      <c r="D3" s="150" t="s">
        <v>6</v>
      </c>
      <c r="E3" s="150" t="s">
        <v>7</v>
      </c>
      <c r="F3" s="530" t="s">
        <v>6</v>
      </c>
    </row>
    <row r="4" spans="1:14" x14ac:dyDescent="0.25">
      <c r="A4" s="157" t="s">
        <v>76</v>
      </c>
      <c r="B4" s="83">
        <v>164</v>
      </c>
      <c r="C4" s="456">
        <f>B4/F4</f>
        <v>0.24404761904761904</v>
      </c>
      <c r="D4" s="83">
        <v>508</v>
      </c>
      <c r="E4" s="456">
        <f>D4/F4</f>
        <v>0.75595238095238093</v>
      </c>
      <c r="F4" s="464">
        <f>B4+D4</f>
        <v>672</v>
      </c>
    </row>
    <row r="5" spans="1:14" x14ac:dyDescent="0.25">
      <c r="A5" s="157" t="s">
        <v>77</v>
      </c>
      <c r="B5" s="83">
        <v>218</v>
      </c>
      <c r="C5" s="456">
        <f t="shared" ref="C5:C7" si="0">B5/F5</f>
        <v>0.14921286789869953</v>
      </c>
      <c r="D5" s="85">
        <v>1243</v>
      </c>
      <c r="E5" s="456">
        <f t="shared" ref="E5:E7" si="1">D5/F5</f>
        <v>0.85078713210130053</v>
      </c>
      <c r="F5" s="464">
        <f t="shared" ref="F5:F7" si="2">B5+D5</f>
        <v>1461</v>
      </c>
    </row>
    <row r="6" spans="1:14" ht="15.75" customHeight="1" x14ac:dyDescent="0.25">
      <c r="A6" s="365" t="s">
        <v>109</v>
      </c>
      <c r="B6" s="366">
        <v>5</v>
      </c>
      <c r="C6" s="456">
        <f t="shared" si="0"/>
        <v>0.45454545454545453</v>
      </c>
      <c r="D6" s="83">
        <v>6</v>
      </c>
      <c r="E6" s="456">
        <f t="shared" si="1"/>
        <v>0.54545454545454541</v>
      </c>
      <c r="F6" s="464">
        <f t="shared" si="2"/>
        <v>11</v>
      </c>
    </row>
    <row r="7" spans="1:14" x14ac:dyDescent="0.25">
      <c r="A7" s="157" t="s">
        <v>78</v>
      </c>
      <c r="B7" s="83">
        <v>112</v>
      </c>
      <c r="C7" s="456">
        <f t="shared" si="0"/>
        <v>7.582938388625593E-2</v>
      </c>
      <c r="D7" s="85">
        <v>1365</v>
      </c>
      <c r="E7" s="456">
        <f t="shared" si="1"/>
        <v>0.92417061611374407</v>
      </c>
      <c r="F7" s="464">
        <f t="shared" si="2"/>
        <v>1477</v>
      </c>
    </row>
    <row r="8" spans="1:14" x14ac:dyDescent="0.25">
      <c r="A8" s="463" t="s">
        <v>17</v>
      </c>
      <c r="B8" s="657">
        <v>499</v>
      </c>
      <c r="C8" s="646">
        <v>0.13756906077348099</v>
      </c>
      <c r="D8" s="658">
        <v>3122</v>
      </c>
      <c r="E8" s="646">
        <v>0.86243093922651903</v>
      </c>
      <c r="F8" s="659">
        <f>B8+D8</f>
        <v>3621</v>
      </c>
    </row>
    <row r="9" spans="1:14" x14ac:dyDescent="0.25">
      <c r="A9" s="157" t="s">
        <v>18</v>
      </c>
      <c r="B9" s="357">
        <v>414.4</v>
      </c>
      <c r="C9" s="651">
        <v>0.13</v>
      </c>
      <c r="D9" s="85">
        <v>2695.3</v>
      </c>
      <c r="E9" s="456">
        <v>0.87</v>
      </c>
      <c r="F9" s="464">
        <f>B9+D9</f>
        <v>3109.7000000000003</v>
      </c>
    </row>
    <row r="10" spans="1:14" ht="15.75" thickBot="1" x14ac:dyDescent="0.3">
      <c r="A10" s="284" t="s">
        <v>79</v>
      </c>
      <c r="B10" s="541">
        <v>379.4</v>
      </c>
      <c r="C10" s="542">
        <v>0.13</v>
      </c>
      <c r="D10" s="539">
        <v>2644.3</v>
      </c>
      <c r="E10" s="543">
        <v>0.87</v>
      </c>
      <c r="F10" s="544">
        <f t="shared" ref="F10" si="3">B10+D10</f>
        <v>3023.7000000000003</v>
      </c>
      <c r="G10" s="47"/>
    </row>
    <row r="11" spans="1:14" ht="15.75" x14ac:dyDescent="0.3">
      <c r="A11" s="5"/>
      <c r="B11" s="5"/>
      <c r="C11" s="5"/>
      <c r="D11" s="5"/>
      <c r="E11" s="5"/>
    </row>
    <row r="13" spans="1:14" ht="19.5" x14ac:dyDescent="0.25">
      <c r="A13" s="18" t="s">
        <v>126</v>
      </c>
      <c r="B13" s="29"/>
      <c r="C13" s="29"/>
      <c r="D13" s="29"/>
    </row>
    <row r="14" spans="1:14" ht="15.75" thickBot="1" x14ac:dyDescent="0.3">
      <c r="A14" s="18"/>
      <c r="B14" s="801" t="s">
        <v>127</v>
      </c>
      <c r="C14" s="802"/>
      <c r="D14" s="801" t="s">
        <v>128</v>
      </c>
      <c r="E14" s="799"/>
      <c r="F14" s="798" t="s">
        <v>129</v>
      </c>
      <c r="G14" s="799"/>
    </row>
    <row r="15" spans="1:14" x14ac:dyDescent="0.25">
      <c r="A15" s="158" t="s">
        <v>124</v>
      </c>
      <c r="B15" s="150" t="s">
        <v>6</v>
      </c>
      <c r="C15" s="150" t="s">
        <v>7</v>
      </c>
      <c r="D15" s="150" t="s">
        <v>6</v>
      </c>
      <c r="E15" s="150" t="s">
        <v>7</v>
      </c>
      <c r="F15" s="150" t="s">
        <v>6</v>
      </c>
      <c r="G15" s="530" t="s">
        <v>7</v>
      </c>
      <c r="N15" s="357"/>
    </row>
    <row r="16" spans="1:14" x14ac:dyDescent="0.25">
      <c r="A16" s="157" t="s">
        <v>76</v>
      </c>
      <c r="B16" s="357">
        <v>126</v>
      </c>
      <c r="C16" s="456">
        <v>0.1875</v>
      </c>
      <c r="D16" s="357">
        <v>408</v>
      </c>
      <c r="E16" s="456">
        <v>0.60714285714285698</v>
      </c>
      <c r="F16" s="357">
        <v>138</v>
      </c>
      <c r="G16" s="465">
        <v>0.20535714285714299</v>
      </c>
    </row>
    <row r="17" spans="1:10" x14ac:dyDescent="0.25">
      <c r="A17" s="157" t="s">
        <v>77</v>
      </c>
      <c r="B17" s="357">
        <v>163</v>
      </c>
      <c r="C17" s="456">
        <v>0.111567419575633</v>
      </c>
      <c r="D17" s="357">
        <v>907</v>
      </c>
      <c r="E17" s="456">
        <v>0.62080766598220405</v>
      </c>
      <c r="F17" s="357">
        <v>391</v>
      </c>
      <c r="G17" s="465">
        <v>0.26762491444216302</v>
      </c>
    </row>
    <row r="18" spans="1:10" x14ac:dyDescent="0.25">
      <c r="A18" s="157" t="s">
        <v>109</v>
      </c>
      <c r="B18" s="357" t="s">
        <v>10</v>
      </c>
      <c r="C18" s="357" t="s">
        <v>10</v>
      </c>
      <c r="D18" s="357">
        <v>7</v>
      </c>
      <c r="E18" s="456">
        <v>0.63636363636363602</v>
      </c>
      <c r="F18" s="357">
        <v>4</v>
      </c>
      <c r="G18" s="465">
        <v>0.36363636363636398</v>
      </c>
    </row>
    <row r="19" spans="1:10" x14ac:dyDescent="0.25">
      <c r="A19" s="157" t="s">
        <v>78</v>
      </c>
      <c r="B19" s="357">
        <v>291</v>
      </c>
      <c r="C19" s="456">
        <v>0.19702098849018301</v>
      </c>
      <c r="D19" s="85">
        <v>1049</v>
      </c>
      <c r="E19" s="456">
        <v>0.71022342586323595</v>
      </c>
      <c r="F19" s="357">
        <v>137</v>
      </c>
      <c r="G19" s="465">
        <v>9.2755585646580901E-2</v>
      </c>
    </row>
    <row r="20" spans="1:10" x14ac:dyDescent="0.25">
      <c r="A20" s="157" t="s">
        <v>130</v>
      </c>
      <c r="B20" s="357">
        <v>109</v>
      </c>
      <c r="C20" s="456">
        <v>0.21843687374749499</v>
      </c>
      <c r="D20" s="85">
        <v>328</v>
      </c>
      <c r="E20" s="456">
        <v>0.65731462925851702</v>
      </c>
      <c r="F20" s="357">
        <v>62</v>
      </c>
      <c r="G20" s="465">
        <v>0.124248496993988</v>
      </c>
    </row>
    <row r="21" spans="1:10" x14ac:dyDescent="0.25">
      <c r="A21" s="157" t="s">
        <v>131</v>
      </c>
      <c r="B21" s="357">
        <v>471</v>
      </c>
      <c r="C21" s="456">
        <v>0.15086483023702801</v>
      </c>
      <c r="D21" s="85">
        <v>2043</v>
      </c>
      <c r="E21" s="456">
        <v>0.65438821268417702</v>
      </c>
      <c r="F21" s="357">
        <v>608</v>
      </c>
      <c r="G21" s="465">
        <v>0.194746957078796</v>
      </c>
    </row>
    <row r="22" spans="1:10" x14ac:dyDescent="0.25">
      <c r="A22" s="463" t="s">
        <v>17</v>
      </c>
      <c r="B22" s="660">
        <v>580</v>
      </c>
      <c r="C22" s="646">
        <v>0.16017674675504001</v>
      </c>
      <c r="D22" s="661">
        <v>2371</v>
      </c>
      <c r="E22" s="646">
        <v>0.65479149406241399</v>
      </c>
      <c r="F22" s="660">
        <v>670</v>
      </c>
      <c r="G22" s="648">
        <v>0.185031759182546</v>
      </c>
    </row>
    <row r="23" spans="1:10" x14ac:dyDescent="0.25">
      <c r="A23" s="662" t="s">
        <v>18</v>
      </c>
      <c r="B23" s="535">
        <v>422</v>
      </c>
      <c r="C23" s="651">
        <f>B23/(B23+D23+F23)</f>
        <v>0.13573496301061436</v>
      </c>
      <c r="D23" s="85">
        <v>2116</v>
      </c>
      <c r="E23" s="663">
        <f>D23/(B23+D23+F23)</f>
        <v>0.68060469604374396</v>
      </c>
      <c r="F23" s="533">
        <v>571</v>
      </c>
      <c r="G23" s="465">
        <f>F23/(B23+D23+F23)</f>
        <v>0.18366034094564168</v>
      </c>
      <c r="J23" s="47"/>
    </row>
    <row r="24" spans="1:10" ht="15.75" thickBot="1" x14ac:dyDescent="0.3">
      <c r="A24" s="538" t="s">
        <v>132</v>
      </c>
      <c r="B24" s="539">
        <v>410</v>
      </c>
      <c r="C24" s="542">
        <f>B24/(B24+D24+F24)</f>
        <v>0.13809363422027618</v>
      </c>
      <c r="D24" s="540">
        <v>2111</v>
      </c>
      <c r="E24" s="542">
        <f>D24/(B24+D24+F24)</f>
        <v>0.71101380936342207</v>
      </c>
      <c r="F24" s="539">
        <v>448</v>
      </c>
      <c r="G24" s="664">
        <f>F24/(B24+D24+F24)</f>
        <v>0.15089255641630178</v>
      </c>
      <c r="J24" s="47"/>
    </row>
    <row r="25" spans="1:10" x14ac:dyDescent="0.25">
      <c r="A25" s="342"/>
      <c r="B25" s="536"/>
      <c r="C25" s="534"/>
      <c r="D25" s="537"/>
      <c r="J25" s="47"/>
    </row>
    <row r="26" spans="1:10" x14ac:dyDescent="0.25">
      <c r="A26" s="342"/>
      <c r="B26" s="536"/>
      <c r="C26" s="862"/>
      <c r="D26" s="862"/>
      <c r="J26" s="47"/>
    </row>
    <row r="27" spans="1:10" x14ac:dyDescent="0.25">
      <c r="A27" s="851" t="s">
        <v>392</v>
      </c>
      <c r="D27" s="47"/>
      <c r="F27" s="480"/>
    </row>
    <row r="28" spans="1:10" x14ac:dyDescent="0.25">
      <c r="A28" s="851" t="s">
        <v>393</v>
      </c>
      <c r="D28" s="47"/>
      <c r="F28" s="480"/>
    </row>
    <row r="29" spans="1:10" x14ac:dyDescent="0.25">
      <c r="A29" s="851" t="s">
        <v>133</v>
      </c>
      <c r="B29" s="27"/>
      <c r="C29" s="27"/>
      <c r="D29" s="27"/>
    </row>
  </sheetData>
  <mergeCells count="6">
    <mergeCell ref="F14:G14"/>
    <mergeCell ref="A2:A3"/>
    <mergeCell ref="B2:C2"/>
    <mergeCell ref="D2:E2"/>
    <mergeCell ref="B14:C14"/>
    <mergeCell ref="D14:E14"/>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031C6B-06C6-4277-A0BD-C877624C5D76}">
  <sheetPr>
    <tabColor rgb="FFFDD757"/>
  </sheetPr>
  <dimension ref="A1:H36"/>
  <sheetViews>
    <sheetView workbookViewId="0">
      <selection activeCell="F28" sqref="F28"/>
    </sheetView>
  </sheetViews>
  <sheetFormatPr defaultRowHeight="15" x14ac:dyDescent="0.25"/>
  <cols>
    <col min="1" max="1" width="27.140625" customWidth="1"/>
    <col min="2" max="2" width="9.7109375" bestFit="1" customWidth="1"/>
    <col min="3" max="3" width="12.28515625" bestFit="1" customWidth="1"/>
    <col min="4" max="4" width="14.140625" bestFit="1" customWidth="1"/>
    <col min="6" max="7" width="10.140625" bestFit="1" customWidth="1"/>
    <col min="8" max="8" width="11.28515625" bestFit="1" customWidth="1"/>
  </cols>
  <sheetData>
    <row r="1" spans="1:8" ht="20.25" thickBot="1" x14ac:dyDescent="0.3">
      <c r="A1" s="15" t="s">
        <v>134</v>
      </c>
      <c r="B1" s="347"/>
      <c r="C1" s="347"/>
      <c r="D1" s="347"/>
      <c r="E1" s="347"/>
      <c r="F1" s="348"/>
    </row>
    <row r="2" spans="1:8" s="3" customFormat="1" x14ac:dyDescent="0.25">
      <c r="A2" s="154" t="s">
        <v>124</v>
      </c>
      <c r="B2" s="202" t="s">
        <v>135</v>
      </c>
      <c r="C2" s="202" t="s">
        <v>136</v>
      </c>
      <c r="D2" s="203" t="s">
        <v>394</v>
      </c>
    </row>
    <row r="3" spans="1:8" x14ac:dyDescent="0.25">
      <c r="A3" s="160" t="s">
        <v>76</v>
      </c>
      <c r="B3" s="483">
        <v>0.98214285714285698</v>
      </c>
      <c r="C3" s="483">
        <v>0.98214285714285698</v>
      </c>
      <c r="D3" s="484">
        <v>1.7857142857142901E-2</v>
      </c>
    </row>
    <row r="4" spans="1:8" x14ac:dyDescent="0.25">
      <c r="A4" s="162" t="s">
        <v>77</v>
      </c>
      <c r="B4" s="485">
        <v>0.77138945927447</v>
      </c>
      <c r="C4" s="485">
        <v>0.97399041752224502</v>
      </c>
      <c r="D4" s="486">
        <v>2.6009582477754999E-2</v>
      </c>
      <c r="E4" s="12"/>
    </row>
    <row r="5" spans="1:8" x14ac:dyDescent="0.25">
      <c r="A5" s="162" t="s">
        <v>109</v>
      </c>
      <c r="B5" s="485">
        <v>0.9375</v>
      </c>
      <c r="C5" s="485">
        <v>0.72727272727272696</v>
      </c>
      <c r="D5" s="486">
        <v>0.27272727272727298</v>
      </c>
    </row>
    <row r="6" spans="1:8" x14ac:dyDescent="0.25">
      <c r="A6" s="163" t="s">
        <v>78</v>
      </c>
      <c r="B6" s="487">
        <v>0.75693974272173303</v>
      </c>
      <c r="C6" s="487">
        <v>1</v>
      </c>
      <c r="D6" s="488">
        <v>0</v>
      </c>
    </row>
    <row r="7" spans="1:8" x14ac:dyDescent="0.25">
      <c r="A7" s="665" t="s">
        <v>137</v>
      </c>
      <c r="B7" s="666">
        <v>0.81</v>
      </c>
      <c r="C7" s="666">
        <v>0.9863159348246</v>
      </c>
      <c r="D7" s="667">
        <v>0.01</v>
      </c>
    </row>
    <row r="8" spans="1:8" x14ac:dyDescent="0.25">
      <c r="A8" s="668" t="s">
        <v>138</v>
      </c>
      <c r="B8" s="669">
        <v>0.82</v>
      </c>
      <c r="C8" s="669">
        <v>0.98</v>
      </c>
      <c r="D8" s="670">
        <v>0.02</v>
      </c>
    </row>
    <row r="9" spans="1:8" s="1" customFormat="1" ht="15.75" thickBot="1" x14ac:dyDescent="0.3">
      <c r="A9" s="671" t="s">
        <v>139</v>
      </c>
      <c r="B9" s="672">
        <v>0.79</v>
      </c>
      <c r="C9" s="672">
        <v>0.99</v>
      </c>
      <c r="D9" s="673">
        <v>0.01</v>
      </c>
    </row>
    <row r="12" spans="1:8" ht="15.75" thickBot="1" x14ac:dyDescent="0.3">
      <c r="A12" s="18" t="s">
        <v>140</v>
      </c>
      <c r="B12" s="18"/>
      <c r="C12" s="18"/>
      <c r="D12" s="18"/>
      <c r="E12" s="18"/>
      <c r="F12" s="18"/>
      <c r="G12" s="18"/>
      <c r="H12" s="14"/>
    </row>
    <row r="13" spans="1:8" x14ac:dyDescent="0.25">
      <c r="A13" s="204" t="s">
        <v>141</v>
      </c>
      <c r="B13" s="205" t="s">
        <v>142</v>
      </c>
      <c r="C13" s="205" t="s">
        <v>143</v>
      </c>
      <c r="D13" s="205" t="s">
        <v>144</v>
      </c>
      <c r="E13" s="205" t="s">
        <v>145</v>
      </c>
      <c r="F13" s="205" t="s">
        <v>17</v>
      </c>
      <c r="G13" s="205" t="s">
        <v>18</v>
      </c>
      <c r="H13" s="206" t="s">
        <v>19</v>
      </c>
    </row>
    <row r="14" spans="1:8" x14ac:dyDescent="0.25">
      <c r="A14" s="207" t="s">
        <v>146</v>
      </c>
      <c r="B14" s="73">
        <v>667</v>
      </c>
      <c r="C14" s="73">
        <v>1461</v>
      </c>
      <c r="D14" s="73">
        <v>10</v>
      </c>
      <c r="E14" s="73">
        <v>1449</v>
      </c>
      <c r="F14" s="35">
        <f>SUM(B14:E14)</f>
        <v>3587</v>
      </c>
      <c r="G14" s="73">
        <v>3085</v>
      </c>
      <c r="H14" s="145">
        <v>3018</v>
      </c>
    </row>
    <row r="15" spans="1:8" x14ac:dyDescent="0.25">
      <c r="A15" s="208" t="s">
        <v>147</v>
      </c>
      <c r="B15" s="73">
        <v>161</v>
      </c>
      <c r="C15" s="73">
        <v>218</v>
      </c>
      <c r="D15" s="73">
        <v>5</v>
      </c>
      <c r="E15" s="73">
        <v>112</v>
      </c>
      <c r="F15" s="35">
        <f t="shared" ref="F15:F28" si="0">SUM(B15:E15)</f>
        <v>496</v>
      </c>
      <c r="G15" s="73">
        <v>411</v>
      </c>
      <c r="H15" s="145">
        <v>378</v>
      </c>
    </row>
    <row r="16" spans="1:8" x14ac:dyDescent="0.25">
      <c r="A16" s="209" t="s">
        <v>148</v>
      </c>
      <c r="B16" s="73">
        <v>506</v>
      </c>
      <c r="C16" s="73">
        <v>1243</v>
      </c>
      <c r="D16" s="73">
        <v>5</v>
      </c>
      <c r="E16" s="73">
        <v>1337</v>
      </c>
      <c r="F16" s="35">
        <f t="shared" si="0"/>
        <v>3091</v>
      </c>
      <c r="G16" s="73">
        <v>2673</v>
      </c>
      <c r="H16" s="145">
        <v>2639</v>
      </c>
    </row>
    <row r="17" spans="1:8" x14ac:dyDescent="0.25">
      <c r="A17" s="207" t="s">
        <v>149</v>
      </c>
      <c r="B17" s="73">
        <v>5</v>
      </c>
      <c r="C17" s="345">
        <v>0</v>
      </c>
      <c r="D17" s="73">
        <v>1</v>
      </c>
      <c r="E17" s="73">
        <v>2</v>
      </c>
      <c r="F17" s="35">
        <f t="shared" si="0"/>
        <v>8</v>
      </c>
      <c r="G17" s="73">
        <v>25</v>
      </c>
      <c r="H17" s="145">
        <v>6</v>
      </c>
    </row>
    <row r="18" spans="1:8" x14ac:dyDescent="0.25">
      <c r="A18" s="208" t="s">
        <v>147</v>
      </c>
      <c r="B18" s="73">
        <v>3</v>
      </c>
      <c r="C18" s="345">
        <v>0</v>
      </c>
      <c r="D18" s="345">
        <v>0</v>
      </c>
      <c r="E18" s="73">
        <v>0</v>
      </c>
      <c r="F18" s="35">
        <f t="shared" si="0"/>
        <v>3</v>
      </c>
      <c r="G18" s="73">
        <v>3</v>
      </c>
      <c r="H18" s="145">
        <v>1</v>
      </c>
    </row>
    <row r="19" spans="1:8" x14ac:dyDescent="0.25">
      <c r="A19" s="209" t="s">
        <v>148</v>
      </c>
      <c r="B19" s="73">
        <v>2</v>
      </c>
      <c r="C19" s="345">
        <v>0</v>
      </c>
      <c r="D19" s="73">
        <v>1</v>
      </c>
      <c r="E19" s="73">
        <v>2</v>
      </c>
      <c r="F19" s="35">
        <f t="shared" si="0"/>
        <v>5</v>
      </c>
      <c r="G19" s="73">
        <v>22</v>
      </c>
      <c r="H19" s="145">
        <v>5</v>
      </c>
    </row>
    <row r="20" spans="1:8" x14ac:dyDescent="0.25">
      <c r="A20" s="207" t="s">
        <v>150</v>
      </c>
      <c r="B20" s="73">
        <v>664</v>
      </c>
      <c r="C20" s="73">
        <v>1131</v>
      </c>
      <c r="D20" s="73">
        <v>10</v>
      </c>
      <c r="E20" s="73">
        <v>1412</v>
      </c>
      <c r="F20" s="35">
        <f t="shared" si="0"/>
        <v>3217</v>
      </c>
      <c r="G20" s="73">
        <v>2968</v>
      </c>
      <c r="H20" s="145">
        <v>2882</v>
      </c>
    </row>
    <row r="21" spans="1:8" x14ac:dyDescent="0.25">
      <c r="A21" s="208" t="s">
        <v>147</v>
      </c>
      <c r="B21" s="73">
        <v>158</v>
      </c>
      <c r="C21" s="73">
        <v>172</v>
      </c>
      <c r="D21" s="73">
        <v>4</v>
      </c>
      <c r="E21" s="73">
        <v>109</v>
      </c>
      <c r="F21" s="35">
        <f t="shared" si="0"/>
        <v>443</v>
      </c>
      <c r="G21" s="73">
        <v>384</v>
      </c>
      <c r="H21" s="145">
        <v>333</v>
      </c>
    </row>
    <row r="22" spans="1:8" x14ac:dyDescent="0.25">
      <c r="A22" s="209" t="s">
        <v>148</v>
      </c>
      <c r="B22" s="73">
        <v>506</v>
      </c>
      <c r="C22" s="73">
        <v>959</v>
      </c>
      <c r="D22" s="73">
        <v>6</v>
      </c>
      <c r="E22" s="73">
        <v>1303</v>
      </c>
      <c r="F22" s="35">
        <f t="shared" si="0"/>
        <v>2774</v>
      </c>
      <c r="G22" s="73">
        <v>2583</v>
      </c>
      <c r="H22" s="145">
        <v>2548</v>
      </c>
    </row>
    <row r="23" spans="1:8" x14ac:dyDescent="0.25">
      <c r="A23" s="207" t="s">
        <v>151</v>
      </c>
      <c r="B23" s="73">
        <v>8</v>
      </c>
      <c r="C23" s="73">
        <v>330</v>
      </c>
      <c r="D23" s="73">
        <v>1</v>
      </c>
      <c r="E23" s="73">
        <v>65</v>
      </c>
      <c r="F23" s="35">
        <f t="shared" si="0"/>
        <v>404</v>
      </c>
      <c r="G23" s="73">
        <v>128</v>
      </c>
      <c r="H23" s="145">
        <v>80</v>
      </c>
    </row>
    <row r="24" spans="1:8" x14ac:dyDescent="0.25">
      <c r="A24" s="208" t="s">
        <v>147</v>
      </c>
      <c r="B24" s="73">
        <v>6</v>
      </c>
      <c r="C24" s="73">
        <v>47</v>
      </c>
      <c r="D24" s="83">
        <v>1</v>
      </c>
      <c r="E24" s="73">
        <v>3</v>
      </c>
      <c r="F24" s="35">
        <f t="shared" si="0"/>
        <v>57</v>
      </c>
      <c r="G24" s="73">
        <v>30</v>
      </c>
      <c r="H24" s="145">
        <v>24</v>
      </c>
    </row>
    <row r="25" spans="1:8" x14ac:dyDescent="0.25">
      <c r="A25" s="209" t="s">
        <v>148</v>
      </c>
      <c r="B25" s="73">
        <v>2</v>
      </c>
      <c r="C25" s="73">
        <v>283</v>
      </c>
      <c r="D25" s="73">
        <v>0</v>
      </c>
      <c r="E25" s="73">
        <v>62</v>
      </c>
      <c r="F25" s="35">
        <f t="shared" si="0"/>
        <v>347</v>
      </c>
      <c r="G25" s="73">
        <v>98</v>
      </c>
      <c r="H25" s="145">
        <v>56</v>
      </c>
    </row>
    <row r="26" spans="1:8" x14ac:dyDescent="0.25">
      <c r="A26" s="207" t="s">
        <v>152</v>
      </c>
      <c r="B26" s="345">
        <v>0</v>
      </c>
      <c r="C26" s="345">
        <v>0</v>
      </c>
      <c r="D26" s="345">
        <v>0</v>
      </c>
      <c r="E26" s="73">
        <v>26</v>
      </c>
      <c r="F26" s="35">
        <f t="shared" si="0"/>
        <v>26</v>
      </c>
      <c r="G26" s="73">
        <v>14</v>
      </c>
      <c r="H26" s="145">
        <v>8</v>
      </c>
    </row>
    <row r="27" spans="1:8" x14ac:dyDescent="0.25">
      <c r="A27" s="208" t="s">
        <v>147</v>
      </c>
      <c r="B27" s="345">
        <v>0</v>
      </c>
      <c r="C27" s="345">
        <v>0</v>
      </c>
      <c r="D27" s="345">
        <v>0</v>
      </c>
      <c r="E27" s="345">
        <v>0</v>
      </c>
      <c r="F27" s="35">
        <f t="shared" si="0"/>
        <v>0</v>
      </c>
      <c r="G27" s="345">
        <v>0</v>
      </c>
      <c r="H27" s="145">
        <v>1</v>
      </c>
    </row>
    <row r="28" spans="1:8" ht="15.75" thickBot="1" x14ac:dyDescent="0.3">
      <c r="A28" s="210" t="s">
        <v>148</v>
      </c>
      <c r="B28" s="345">
        <v>0</v>
      </c>
      <c r="C28" s="345">
        <v>0</v>
      </c>
      <c r="D28" s="345">
        <v>0</v>
      </c>
      <c r="E28" s="200">
        <v>26</v>
      </c>
      <c r="F28" s="866">
        <f t="shared" si="0"/>
        <v>26</v>
      </c>
      <c r="G28" s="200">
        <v>14</v>
      </c>
      <c r="H28" s="201">
        <v>7</v>
      </c>
    </row>
    <row r="29" spans="1:8" x14ac:dyDescent="0.25">
      <c r="A29" s="325"/>
      <c r="B29" s="517"/>
      <c r="C29" s="517"/>
      <c r="D29" s="517"/>
      <c r="E29" s="344"/>
      <c r="F29" s="865"/>
      <c r="G29" s="344"/>
      <c r="H29" s="344"/>
    </row>
    <row r="30" spans="1:8" x14ac:dyDescent="0.25">
      <c r="A30" s="865"/>
      <c r="B30" s="865"/>
      <c r="C30" s="865"/>
      <c r="D30" s="865"/>
      <c r="E30" s="865"/>
      <c r="F30" s="865"/>
      <c r="G30" s="865"/>
      <c r="H30" s="865"/>
    </row>
    <row r="31" spans="1:8" x14ac:dyDescent="0.25">
      <c r="A31" s="84" t="s">
        <v>153</v>
      </c>
      <c r="B31" s="430"/>
      <c r="C31" s="430"/>
      <c r="D31" s="430"/>
      <c r="E31" s="430"/>
      <c r="F31" s="430"/>
      <c r="G31" s="430"/>
      <c r="H31" s="430"/>
    </row>
    <row r="32" spans="1:8" x14ac:dyDescent="0.25">
      <c r="A32" s="84" t="s">
        <v>154</v>
      </c>
      <c r="B32" s="430"/>
      <c r="C32" s="430"/>
      <c r="D32" s="430"/>
      <c r="E32" s="430"/>
      <c r="F32" s="430"/>
      <c r="G32" s="430"/>
      <c r="H32" s="430"/>
    </row>
    <row r="33" spans="1:8" x14ac:dyDescent="0.25">
      <c r="A33" s="84" t="s">
        <v>155</v>
      </c>
      <c r="B33" s="430"/>
      <c r="C33" s="430"/>
      <c r="D33" s="430"/>
      <c r="E33" s="430"/>
      <c r="F33" s="430"/>
      <c r="G33" s="430"/>
      <c r="H33" s="430"/>
    </row>
    <row r="34" spans="1:8" x14ac:dyDescent="0.25">
      <c r="A34" s="84" t="s">
        <v>156</v>
      </c>
      <c r="B34" s="430"/>
      <c r="C34" s="430"/>
      <c r="D34" s="430"/>
      <c r="E34" s="430"/>
      <c r="F34" s="430"/>
      <c r="G34" s="430"/>
      <c r="H34" s="430"/>
    </row>
    <row r="35" spans="1:8" x14ac:dyDescent="0.25">
      <c r="A35" s="84" t="s">
        <v>157</v>
      </c>
      <c r="B35" s="430"/>
      <c r="C35" s="430"/>
      <c r="D35" s="430"/>
      <c r="E35" s="430"/>
      <c r="F35" s="430"/>
      <c r="G35" s="430"/>
      <c r="H35" s="430"/>
    </row>
    <row r="36" spans="1:8" x14ac:dyDescent="0.25">
      <c r="A36" s="84" t="s">
        <v>158</v>
      </c>
    </row>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E28461-8F9D-477D-AFE8-D50B42D18772}">
  <sheetPr>
    <tabColor rgb="FFFDD757"/>
  </sheetPr>
  <dimension ref="A1:G26"/>
  <sheetViews>
    <sheetView workbookViewId="0">
      <selection activeCell="G23" sqref="G23"/>
    </sheetView>
  </sheetViews>
  <sheetFormatPr defaultRowHeight="15" x14ac:dyDescent="0.25"/>
  <cols>
    <col min="1" max="1" width="17.7109375" customWidth="1"/>
    <col min="2" max="2" width="10.85546875" bestFit="1" customWidth="1"/>
    <col min="3" max="3" width="11.85546875" bestFit="1" customWidth="1"/>
  </cols>
  <sheetData>
    <row r="1" spans="1:7" ht="15.75" thickBot="1" x14ac:dyDescent="0.3">
      <c r="A1" s="18" t="s">
        <v>159</v>
      </c>
      <c r="B1" s="18"/>
      <c r="C1" s="18"/>
      <c r="D1" s="18"/>
      <c r="E1" s="18"/>
      <c r="F1" s="18"/>
      <c r="G1" s="9"/>
    </row>
    <row r="2" spans="1:7" x14ac:dyDescent="0.25">
      <c r="A2" s="204" t="s">
        <v>160</v>
      </c>
      <c r="B2" s="205" t="s">
        <v>161</v>
      </c>
      <c r="C2" s="206" t="s">
        <v>162</v>
      </c>
    </row>
    <row r="3" spans="1:7" x14ac:dyDescent="0.25">
      <c r="A3" s="211" t="s">
        <v>142</v>
      </c>
      <c r="B3" s="492">
        <v>1</v>
      </c>
      <c r="C3" s="493">
        <v>1</v>
      </c>
    </row>
    <row r="4" spans="1:7" x14ac:dyDescent="0.25">
      <c r="A4" s="211" t="s">
        <v>143</v>
      </c>
      <c r="B4" s="492">
        <v>0.20084195997240001</v>
      </c>
      <c r="C4" s="493">
        <v>0.65387163561079997</v>
      </c>
      <c r="E4" s="12"/>
    </row>
    <row r="5" spans="1:7" x14ac:dyDescent="0.25">
      <c r="A5" s="211" t="s">
        <v>144</v>
      </c>
      <c r="B5" s="345">
        <v>0</v>
      </c>
      <c r="C5" s="545">
        <v>0</v>
      </c>
    </row>
    <row r="6" spans="1:7" x14ac:dyDescent="0.25">
      <c r="A6" s="212" t="s">
        <v>145</v>
      </c>
      <c r="B6" s="494">
        <v>0.59655172413790003</v>
      </c>
      <c r="C6" s="495">
        <v>1</v>
      </c>
    </row>
    <row r="7" spans="1:7" x14ac:dyDescent="0.25">
      <c r="A7" s="674" t="s">
        <v>17</v>
      </c>
      <c r="B7" s="675">
        <v>0.36810761513910001</v>
      </c>
      <c r="C7" s="676">
        <v>0.76938440492479998</v>
      </c>
    </row>
    <row r="8" spans="1:7" x14ac:dyDescent="0.25">
      <c r="A8" s="211" t="s">
        <v>18</v>
      </c>
      <c r="B8" s="677">
        <v>0.53</v>
      </c>
      <c r="C8" s="678">
        <v>0.87</v>
      </c>
    </row>
    <row r="9" spans="1:7" ht="15.75" thickBot="1" x14ac:dyDescent="0.3">
      <c r="A9" s="679" t="s">
        <v>19</v>
      </c>
      <c r="B9" s="680">
        <v>0.61</v>
      </c>
      <c r="C9" s="681">
        <v>0.99</v>
      </c>
    </row>
    <row r="10" spans="1:7" x14ac:dyDescent="0.25">
      <c r="A10" s="863"/>
      <c r="B10" s="864"/>
      <c r="C10" s="864"/>
    </row>
    <row r="12" spans="1:7" ht="19.5" x14ac:dyDescent="0.25">
      <c r="A12" s="18" t="s">
        <v>378</v>
      </c>
      <c r="B12" s="18"/>
      <c r="C12" s="29"/>
      <c r="D12" s="29"/>
      <c r="E12" s="29"/>
      <c r="F12" s="29"/>
    </row>
    <row r="13" spans="1:7" ht="15.75" thickBot="1" x14ac:dyDescent="0.3">
      <c r="A13" s="18"/>
      <c r="B13" s="803" t="s">
        <v>123</v>
      </c>
      <c r="C13" s="804"/>
      <c r="D13" s="803" t="s">
        <v>2</v>
      </c>
      <c r="E13" s="804"/>
      <c r="F13" s="803" t="s">
        <v>3</v>
      </c>
      <c r="G13" s="805"/>
    </row>
    <row r="14" spans="1:7" x14ac:dyDescent="0.25">
      <c r="A14" s="159" t="s">
        <v>124</v>
      </c>
      <c r="B14" s="150" t="s">
        <v>6</v>
      </c>
      <c r="C14" s="150" t="s">
        <v>7</v>
      </c>
      <c r="D14" s="150" t="s">
        <v>6</v>
      </c>
      <c r="E14" s="150" t="s">
        <v>7</v>
      </c>
      <c r="F14" s="150" t="s">
        <v>6</v>
      </c>
      <c r="G14" s="530" t="s">
        <v>7</v>
      </c>
    </row>
    <row r="15" spans="1:7" ht="26.25" x14ac:dyDescent="0.25">
      <c r="A15" s="160" t="s">
        <v>76</v>
      </c>
      <c r="B15" s="82" t="s">
        <v>60</v>
      </c>
      <c r="C15" s="82" t="s">
        <v>60</v>
      </c>
      <c r="D15" s="82" t="s">
        <v>60</v>
      </c>
      <c r="E15" s="161" t="s">
        <v>60</v>
      </c>
      <c r="F15" s="35">
        <v>328</v>
      </c>
      <c r="G15" s="587">
        <f>F15/$F$19</f>
        <v>7.4783401732786137E-2</v>
      </c>
    </row>
    <row r="16" spans="1:7" x14ac:dyDescent="0.25">
      <c r="A16" s="162" t="s">
        <v>77</v>
      </c>
      <c r="B16" s="473">
        <v>266</v>
      </c>
      <c r="C16" s="508">
        <v>9.1787439613526603E-2</v>
      </c>
      <c r="D16" s="478">
        <v>2632</v>
      </c>
      <c r="E16" s="510">
        <v>0.90821256038647302</v>
      </c>
      <c r="F16" s="35">
        <f>SUM(B16,D16)</f>
        <v>2898</v>
      </c>
      <c r="G16" s="589">
        <f>F16/$F$19</f>
        <v>0.66073871409028728</v>
      </c>
    </row>
    <row r="17" spans="1:7" x14ac:dyDescent="0.25">
      <c r="A17" s="162" t="s">
        <v>109</v>
      </c>
      <c r="B17" s="108">
        <v>0</v>
      </c>
      <c r="C17" s="108">
        <v>0</v>
      </c>
      <c r="D17" s="478">
        <v>0</v>
      </c>
      <c r="E17" s="519">
        <v>0</v>
      </c>
      <c r="F17" s="35">
        <f>SUM(B17,D17)</f>
        <v>0</v>
      </c>
      <c r="G17" s="587">
        <f>F17/$F$19</f>
        <v>0</v>
      </c>
    </row>
    <row r="18" spans="1:7" x14ac:dyDescent="0.25">
      <c r="A18" s="163" t="s">
        <v>78</v>
      </c>
      <c r="B18" s="474">
        <v>81</v>
      </c>
      <c r="C18" s="508">
        <v>6.9827586206896497E-2</v>
      </c>
      <c r="D18" s="478">
        <v>1079</v>
      </c>
      <c r="E18" s="510">
        <v>0.930172413793103</v>
      </c>
      <c r="F18" s="518">
        <f>SUM(B18,D18)</f>
        <v>1160</v>
      </c>
      <c r="G18" s="588">
        <f>F18/$F$19</f>
        <v>0.26447788417692658</v>
      </c>
    </row>
    <row r="19" spans="1:7" x14ac:dyDescent="0.25">
      <c r="A19" s="463" t="s">
        <v>17</v>
      </c>
      <c r="B19" s="645">
        <f>SUM(B16:B18)</f>
        <v>347</v>
      </c>
      <c r="C19" s="646">
        <v>8.5510103499260706E-2</v>
      </c>
      <c r="D19" s="647">
        <f>SUM(D16:D18)</f>
        <v>3711</v>
      </c>
      <c r="E19" s="648">
        <v>0.91448989650073897</v>
      </c>
      <c r="F19" s="649">
        <f>SUM(F15:F18)</f>
        <v>4386</v>
      </c>
      <c r="G19" s="590">
        <f>F19/$F$19</f>
        <v>1</v>
      </c>
    </row>
    <row r="20" spans="1:7" x14ac:dyDescent="0.25">
      <c r="A20" s="157" t="s">
        <v>379</v>
      </c>
      <c r="B20" s="650">
        <v>266</v>
      </c>
      <c r="C20" s="651">
        <v>0.11</v>
      </c>
      <c r="D20" s="652">
        <f>2158-2</f>
        <v>2156</v>
      </c>
      <c r="E20" s="653">
        <v>0.89</v>
      </c>
      <c r="F20" s="477">
        <f>SUM(B20,D20)+284</f>
        <v>2706</v>
      </c>
      <c r="G20" s="256"/>
    </row>
    <row r="21" spans="1:7" ht="15.75" thickBot="1" x14ac:dyDescent="0.3">
      <c r="A21" s="284" t="s">
        <v>79</v>
      </c>
      <c r="B21" s="654">
        <v>188</v>
      </c>
      <c r="C21" s="542">
        <v>0.1</v>
      </c>
      <c r="D21" s="655">
        <v>1657</v>
      </c>
      <c r="E21" s="656">
        <v>0.9</v>
      </c>
      <c r="F21" s="529">
        <f>SUM(D21,B21)</f>
        <v>1845</v>
      </c>
      <c r="G21" s="257"/>
    </row>
    <row r="24" spans="1:7" x14ac:dyDescent="0.25">
      <c r="A24" s="84" t="s">
        <v>395</v>
      </c>
    </row>
    <row r="25" spans="1:7" x14ac:dyDescent="0.25">
      <c r="A25" s="351" t="s">
        <v>380</v>
      </c>
    </row>
    <row r="26" spans="1:7" x14ac:dyDescent="0.25">
      <c r="A26" s="351" t="s">
        <v>381</v>
      </c>
    </row>
  </sheetData>
  <mergeCells count="3">
    <mergeCell ref="B13:C13"/>
    <mergeCell ref="D13:E13"/>
    <mergeCell ref="F13:G13"/>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F7696A-22DB-4115-BB7A-CBBEA098E9E2}">
  <sheetPr>
    <tabColor rgb="FFFDD757"/>
  </sheetPr>
  <dimension ref="A1:H48"/>
  <sheetViews>
    <sheetView topLeftCell="A23" zoomScaleNormal="100" workbookViewId="0">
      <selection activeCell="A47" sqref="A47"/>
    </sheetView>
  </sheetViews>
  <sheetFormatPr defaultRowHeight="15" x14ac:dyDescent="0.25"/>
  <cols>
    <col min="1" max="1" width="27.42578125" customWidth="1"/>
    <col min="2" max="2" width="17.5703125" customWidth="1"/>
    <col min="3" max="3" width="11.7109375" bestFit="1" customWidth="1"/>
    <col min="4" max="4" width="11.7109375" customWidth="1"/>
    <col min="5" max="5" width="11.140625" bestFit="1" customWidth="1"/>
    <col min="6" max="6" width="11.140625" customWidth="1"/>
    <col min="7" max="7" width="11.5703125" bestFit="1" customWidth="1"/>
  </cols>
  <sheetData>
    <row r="1" spans="1:7" ht="19.5" x14ac:dyDescent="0.25">
      <c r="A1" s="18" t="s">
        <v>163</v>
      </c>
      <c r="B1" s="18"/>
      <c r="C1" s="29"/>
      <c r="D1" s="29"/>
      <c r="E1" s="29"/>
      <c r="F1" s="29"/>
    </row>
    <row r="2" spans="1:7" ht="20.25" customHeight="1" thickBot="1" x14ac:dyDescent="0.3">
      <c r="A2" s="18"/>
      <c r="B2" s="806" t="s">
        <v>123</v>
      </c>
      <c r="C2" s="807"/>
      <c r="D2" s="806" t="s">
        <v>2</v>
      </c>
      <c r="E2" s="807"/>
      <c r="F2" s="808" t="s">
        <v>17</v>
      </c>
      <c r="G2" s="808"/>
    </row>
    <row r="3" spans="1:7" x14ac:dyDescent="0.25">
      <c r="A3" s="164" t="s">
        <v>164</v>
      </c>
      <c r="B3" s="150" t="s">
        <v>6</v>
      </c>
      <c r="C3" s="150" t="s">
        <v>7</v>
      </c>
      <c r="D3" s="150" t="s">
        <v>6</v>
      </c>
      <c r="E3" s="150" t="s">
        <v>7</v>
      </c>
      <c r="F3" s="150" t="s">
        <v>6</v>
      </c>
      <c r="G3" s="530" t="s">
        <v>7</v>
      </c>
    </row>
    <row r="4" spans="1:7" x14ac:dyDescent="0.25">
      <c r="A4" s="165" t="s">
        <v>165</v>
      </c>
      <c r="B4" s="466">
        <v>46</v>
      </c>
      <c r="C4" s="482">
        <f>B4/'Employee Demographics'!$B$8</f>
        <v>9.2184368737474945E-2</v>
      </c>
      <c r="D4" s="475">
        <v>206</v>
      </c>
      <c r="E4" s="498">
        <f>D4/'Employee Demographics'!$D$8</f>
        <v>6.5983344010249842E-2</v>
      </c>
      <c r="F4" s="475">
        <f>B4+D4</f>
        <v>252</v>
      </c>
      <c r="G4" s="498">
        <f>F4/'Employee Demographics'!$F$8</f>
        <v>6.9594034797017396E-2</v>
      </c>
    </row>
    <row r="5" spans="1:7" x14ac:dyDescent="0.25">
      <c r="A5" s="166" t="s">
        <v>166</v>
      </c>
      <c r="B5" s="466">
        <v>65</v>
      </c>
      <c r="C5" s="482">
        <f>B5/'Employee Demographics'!$B$8</f>
        <v>0.13026052104208416</v>
      </c>
      <c r="D5" s="475">
        <v>290</v>
      </c>
      <c r="E5" s="498">
        <f>D5/'Employee Demographics'!$D$8</f>
        <v>9.2889173606662392E-2</v>
      </c>
      <c r="F5" s="475">
        <f t="shared" ref="F5:F6" si="0">B5+D5</f>
        <v>355</v>
      </c>
      <c r="G5" s="498">
        <f>F5/'Employee Demographics'!$F$8</f>
        <v>9.8039215686274508E-2</v>
      </c>
    </row>
    <row r="6" spans="1:7" x14ac:dyDescent="0.25">
      <c r="A6" s="167" t="s">
        <v>167</v>
      </c>
      <c r="B6" s="467">
        <v>12</v>
      </c>
      <c r="C6" s="482">
        <f>B6/'Employee Demographics'!$B$8</f>
        <v>2.4048096192384769E-2</v>
      </c>
      <c r="D6" s="475">
        <v>87</v>
      </c>
      <c r="E6" s="498">
        <f>D6/'Employee Demographics'!$D$8</f>
        <v>2.7866752081998718E-2</v>
      </c>
      <c r="F6" s="475">
        <f t="shared" si="0"/>
        <v>99</v>
      </c>
      <c r="G6" s="498">
        <f>F6/'Employee Demographics'!$F$8</f>
        <v>2.7340513670256836E-2</v>
      </c>
    </row>
    <row r="7" spans="1:7" x14ac:dyDescent="0.25">
      <c r="A7" s="463" t="s">
        <v>17</v>
      </c>
      <c r="B7" s="645">
        <v>123</v>
      </c>
      <c r="C7" s="845">
        <f>B7/'Employee Demographics'!$B$8</f>
        <v>0.24649298597194388</v>
      </c>
      <c r="D7" s="645">
        <v>583</v>
      </c>
      <c r="E7" s="648">
        <f>D7/'Employee Demographics'!D8</f>
        <v>0.18673926969891094</v>
      </c>
      <c r="F7" s="499">
        <f>SUM(B7,D7)</f>
        <v>706</v>
      </c>
      <c r="G7" s="648">
        <f>F7/'Employee Demographics'!$F$8</f>
        <v>0.19497376415354875</v>
      </c>
    </row>
    <row r="8" spans="1:7" x14ac:dyDescent="0.25">
      <c r="A8" s="682" t="s">
        <v>18</v>
      </c>
      <c r="B8" s="683">
        <v>87</v>
      </c>
      <c r="C8" s="684">
        <f>B8/'Employee Demographics'!B9</f>
        <v>0.20994208494208497</v>
      </c>
      <c r="D8" s="685">
        <v>290</v>
      </c>
      <c r="E8" s="686">
        <v>0.11</v>
      </c>
      <c r="F8" s="685">
        <f>B8+D8</f>
        <v>377</v>
      </c>
      <c r="G8" s="687">
        <f>F8/'Employee Demographics'!F9</f>
        <v>0.12123355950734796</v>
      </c>
    </row>
    <row r="9" spans="1:7" ht="15.75" thickBot="1" x14ac:dyDescent="0.3">
      <c r="A9" s="688" t="s">
        <v>79</v>
      </c>
      <c r="B9" s="689">
        <v>86</v>
      </c>
      <c r="C9" s="690">
        <v>0.23</v>
      </c>
      <c r="D9" s="691">
        <v>371</v>
      </c>
      <c r="E9" s="692">
        <v>0.14000000000000001</v>
      </c>
      <c r="F9" s="691">
        <f>B9+D9</f>
        <v>457</v>
      </c>
      <c r="G9" s="693">
        <f>F9/'Employee Demographics'!F10</f>
        <v>0.15113933260574791</v>
      </c>
    </row>
    <row r="10" spans="1:7" ht="15.75" x14ac:dyDescent="0.3">
      <c r="A10" s="5"/>
      <c r="B10" s="5"/>
      <c r="C10" s="5"/>
      <c r="D10" s="5"/>
      <c r="E10" s="5"/>
      <c r="F10" s="5"/>
    </row>
    <row r="12" spans="1:7" ht="19.5" x14ac:dyDescent="0.25">
      <c r="A12" s="18" t="s">
        <v>168</v>
      </c>
      <c r="B12" s="18"/>
      <c r="C12" s="29"/>
      <c r="D12" s="29"/>
      <c r="E12" s="29"/>
      <c r="F12" s="29"/>
      <c r="G12" s="29"/>
    </row>
    <row r="13" spans="1:7" ht="15.75" thickBot="1" x14ac:dyDescent="0.3">
      <c r="A13" s="18"/>
      <c r="B13" s="806" t="s">
        <v>123</v>
      </c>
      <c r="C13" s="807"/>
      <c r="D13" s="806" t="s">
        <v>2</v>
      </c>
      <c r="E13" s="807"/>
      <c r="F13" s="808" t="s">
        <v>17</v>
      </c>
      <c r="G13" s="808"/>
    </row>
    <row r="14" spans="1:7" x14ac:dyDescent="0.25">
      <c r="A14" s="164" t="s">
        <v>124</v>
      </c>
      <c r="B14" s="150" t="s">
        <v>6</v>
      </c>
      <c r="C14" s="150" t="s">
        <v>7</v>
      </c>
      <c r="D14" s="150" t="s">
        <v>6</v>
      </c>
      <c r="E14" s="150" t="s">
        <v>7</v>
      </c>
      <c r="F14" s="150" t="s">
        <v>6</v>
      </c>
      <c r="G14" s="530" t="s">
        <v>7</v>
      </c>
    </row>
    <row r="15" spans="1:7" x14ac:dyDescent="0.25">
      <c r="A15" s="165" t="s">
        <v>76</v>
      </c>
      <c r="B15" s="466">
        <v>33</v>
      </c>
      <c r="C15" s="497">
        <v>0.20121951219512196</v>
      </c>
      <c r="D15" s="360">
        <v>84</v>
      </c>
      <c r="E15" s="869">
        <v>0.16535433070866143</v>
      </c>
      <c r="F15" s="479">
        <f>B15+D15</f>
        <v>117</v>
      </c>
      <c r="G15" s="498">
        <f>F15/'Employee Demographics'!F4</f>
        <v>0.17410714285714285</v>
      </c>
    </row>
    <row r="16" spans="1:7" x14ac:dyDescent="0.25">
      <c r="A16" s="166" t="s">
        <v>77</v>
      </c>
      <c r="B16" s="468">
        <v>67</v>
      </c>
      <c r="C16" s="497">
        <v>0.30733944954128439</v>
      </c>
      <c r="D16" s="361">
        <v>348</v>
      </c>
      <c r="E16" s="870">
        <v>0.27996781979082863</v>
      </c>
      <c r="F16" s="479">
        <f t="shared" ref="F16:F18" si="1">B16+D16</f>
        <v>415</v>
      </c>
      <c r="G16" s="498">
        <f>F16/'Employee Demographics'!F5</f>
        <v>0.28405201916495548</v>
      </c>
    </row>
    <row r="17" spans="1:8" x14ac:dyDescent="0.25">
      <c r="A17" s="166" t="s">
        <v>109</v>
      </c>
      <c r="B17" s="469">
        <v>3</v>
      </c>
      <c r="C17" s="497">
        <v>0.6</v>
      </c>
      <c r="D17" s="345">
        <v>0</v>
      </c>
      <c r="E17" s="871">
        <v>0</v>
      </c>
      <c r="F17" s="479">
        <f t="shared" si="1"/>
        <v>3</v>
      </c>
      <c r="G17" s="498">
        <f>F17/'Employee Demographics'!F6</f>
        <v>0.27272727272727271</v>
      </c>
    </row>
    <row r="18" spans="1:8" x14ac:dyDescent="0.25">
      <c r="A18" s="167" t="s">
        <v>78</v>
      </c>
      <c r="B18" s="470">
        <v>20</v>
      </c>
      <c r="C18" s="497">
        <v>0.17857142857142858</v>
      </c>
      <c r="D18" s="362">
        <v>151</v>
      </c>
      <c r="E18" s="870">
        <v>0.11062271062271062</v>
      </c>
      <c r="F18" s="479">
        <f t="shared" si="1"/>
        <v>171</v>
      </c>
      <c r="G18" s="498">
        <f>F18/'Employee Demographics'!F7</f>
        <v>0.11577522004062288</v>
      </c>
    </row>
    <row r="19" spans="1:8" x14ac:dyDescent="0.25">
      <c r="A19" s="463" t="s">
        <v>17</v>
      </c>
      <c r="B19" s="645">
        <f>SUM(B15:B18)</f>
        <v>123</v>
      </c>
      <c r="C19" s="646">
        <v>0.24649298597194388</v>
      </c>
      <c r="D19" s="645">
        <f>SUM(D15:D18)</f>
        <v>583</v>
      </c>
      <c r="E19" s="648">
        <v>0.18673926969891094</v>
      </c>
      <c r="F19" s="645">
        <f>SUM(F15:F18)</f>
        <v>706</v>
      </c>
      <c r="G19" s="648">
        <f>F19/'Employee Demographics'!$F$8</f>
        <v>0.19497376415354875</v>
      </c>
    </row>
    <row r="20" spans="1:8" x14ac:dyDescent="0.25">
      <c r="A20" s="682" t="s">
        <v>18</v>
      </c>
      <c r="B20" s="683">
        <v>87</v>
      </c>
      <c r="C20" s="694">
        <f>B20/'Employee Demographics'!B9</f>
        <v>0.20994208494208497</v>
      </c>
      <c r="D20" s="695">
        <v>290</v>
      </c>
      <c r="E20" s="686">
        <v>0.11</v>
      </c>
      <c r="F20" s="867">
        <f>D20+B20</f>
        <v>377</v>
      </c>
      <c r="G20" s="498">
        <f>F20/'Employee Demographics'!F9</f>
        <v>0.12123355950734796</v>
      </c>
    </row>
    <row r="21" spans="1:8" ht="15.75" thickBot="1" x14ac:dyDescent="0.3">
      <c r="A21" s="688" t="s">
        <v>79</v>
      </c>
      <c r="B21" s="689">
        <v>86</v>
      </c>
      <c r="C21" s="690">
        <v>0.23</v>
      </c>
      <c r="D21" s="696">
        <v>371</v>
      </c>
      <c r="E21" s="692">
        <v>0.14000000000000001</v>
      </c>
      <c r="F21" s="868">
        <v>457</v>
      </c>
      <c r="G21" s="692">
        <v>0.15</v>
      </c>
    </row>
    <row r="22" spans="1:8" x14ac:dyDescent="0.25">
      <c r="A22" s="697"/>
    </row>
    <row r="24" spans="1:8" ht="19.5" x14ac:dyDescent="0.4">
      <c r="A24" s="18" t="s">
        <v>169</v>
      </c>
      <c r="B24" s="18"/>
      <c r="C24" s="156"/>
      <c r="D24" s="156"/>
      <c r="E24" s="156"/>
      <c r="F24" s="156"/>
    </row>
    <row r="25" spans="1:8" ht="15.75" thickBot="1" x14ac:dyDescent="0.3">
      <c r="A25" s="18"/>
      <c r="B25" s="806" t="s">
        <v>123</v>
      </c>
      <c r="C25" s="807"/>
      <c r="D25" s="806" t="s">
        <v>2</v>
      </c>
      <c r="E25" s="807"/>
      <c r="F25" s="808" t="s">
        <v>17</v>
      </c>
      <c r="G25" s="808"/>
    </row>
    <row r="26" spans="1:8" x14ac:dyDescent="0.25">
      <c r="A26" s="164" t="s">
        <v>164</v>
      </c>
      <c r="B26" s="150" t="s">
        <v>6</v>
      </c>
      <c r="C26" s="150" t="s">
        <v>7</v>
      </c>
      <c r="D26" s="150" t="s">
        <v>6</v>
      </c>
      <c r="E26" s="150" t="s">
        <v>7</v>
      </c>
      <c r="F26" s="150" t="s">
        <v>6</v>
      </c>
      <c r="G26" s="530" t="s">
        <v>7</v>
      </c>
    </row>
    <row r="27" spans="1:8" x14ac:dyDescent="0.25">
      <c r="A27" s="157" t="s">
        <v>165</v>
      </c>
      <c r="B27" s="342">
        <v>19</v>
      </c>
      <c r="C27" s="508">
        <v>3.8076152304609201E-2</v>
      </c>
      <c r="D27" s="476">
        <v>36</v>
      </c>
      <c r="E27" s="510">
        <v>1.1531069827034E-2</v>
      </c>
      <c r="F27" s="872">
        <f t="shared" ref="F27:F32" si="2">SUM(B27,D27)</f>
        <v>55</v>
      </c>
      <c r="G27" s="498">
        <f>F27/'Employee Demographics'!$F$8</f>
        <v>1.5189174261253798E-2</v>
      </c>
    </row>
    <row r="28" spans="1:8" x14ac:dyDescent="0.25">
      <c r="A28" s="157" t="s">
        <v>166</v>
      </c>
      <c r="B28" s="342">
        <v>17</v>
      </c>
      <c r="C28" s="508">
        <v>3.4068136272545103E-2</v>
      </c>
      <c r="D28" s="476">
        <v>121</v>
      </c>
      <c r="E28" s="510">
        <v>3.8757206918641901E-2</v>
      </c>
      <c r="F28" s="872">
        <f t="shared" si="2"/>
        <v>138</v>
      </c>
      <c r="G28" s="498">
        <f>F28/'Employee Demographics'!$F$8</f>
        <v>3.811101905550953E-2</v>
      </c>
    </row>
    <row r="29" spans="1:8" x14ac:dyDescent="0.25">
      <c r="A29" s="328" t="s">
        <v>167</v>
      </c>
      <c r="B29" s="471">
        <v>5</v>
      </c>
      <c r="C29" s="508">
        <v>1.0020040080160299E-2</v>
      </c>
      <c r="D29" s="476">
        <v>51</v>
      </c>
      <c r="E29" s="510">
        <v>1.63356822549648E-2</v>
      </c>
      <c r="F29" s="872">
        <f t="shared" si="2"/>
        <v>56</v>
      </c>
      <c r="G29" s="498">
        <f>F29/'Employee Demographics'!$F$8</f>
        <v>1.5465341066003866E-2</v>
      </c>
    </row>
    <row r="30" spans="1:8" x14ac:dyDescent="0.25">
      <c r="A30" s="463" t="s">
        <v>17</v>
      </c>
      <c r="B30" s="645">
        <v>41</v>
      </c>
      <c r="C30" s="646">
        <v>8.21643286573146E-2</v>
      </c>
      <c r="D30" s="499">
        <v>208</v>
      </c>
      <c r="E30" s="648">
        <v>6.6623959000640595E-2</v>
      </c>
      <c r="F30" s="873">
        <f t="shared" si="2"/>
        <v>249</v>
      </c>
      <c r="G30" s="698">
        <f>F30/'Employee Demographics'!$F$8</f>
        <v>6.8765534382767196E-2</v>
      </c>
      <c r="H30" s="528"/>
    </row>
    <row r="31" spans="1:8" x14ac:dyDescent="0.25">
      <c r="A31" s="157" t="s">
        <v>18</v>
      </c>
      <c r="B31" s="699">
        <v>41</v>
      </c>
      <c r="C31" s="700">
        <v>0.1</v>
      </c>
      <c r="D31" s="701">
        <v>191</v>
      </c>
      <c r="E31" s="876">
        <v>7.0000000000000007E-2</v>
      </c>
      <c r="F31" s="874">
        <f t="shared" si="2"/>
        <v>232</v>
      </c>
      <c r="G31" s="687">
        <f>F31/'Employee Demographics'!F9</f>
        <v>7.4605267389137211E-2</v>
      </c>
    </row>
    <row r="32" spans="1:8" ht="15.75" thickBot="1" x14ac:dyDescent="0.3">
      <c r="A32" s="284" t="s">
        <v>79</v>
      </c>
      <c r="B32" s="702">
        <v>44</v>
      </c>
      <c r="C32" s="703">
        <v>0.12</v>
      </c>
      <c r="D32" s="704">
        <v>318</v>
      </c>
      <c r="E32" s="877">
        <v>0.12</v>
      </c>
      <c r="F32" s="875">
        <f t="shared" si="2"/>
        <v>362</v>
      </c>
      <c r="G32" s="693">
        <f>F32/'Employee Demographics'!F10</f>
        <v>0.11972087177960776</v>
      </c>
    </row>
    <row r="35" spans="1:7" ht="19.5" x14ac:dyDescent="0.25">
      <c r="A35" s="18" t="s">
        <v>170</v>
      </c>
      <c r="B35" s="18"/>
      <c r="C35" s="29"/>
      <c r="D35" s="29"/>
      <c r="E35" s="29"/>
      <c r="F35" s="29"/>
      <c r="G35" s="29"/>
    </row>
    <row r="36" spans="1:7" ht="15.75" thickBot="1" x14ac:dyDescent="0.3">
      <c r="A36" s="18"/>
      <c r="B36" s="806" t="s">
        <v>123</v>
      </c>
      <c r="C36" s="807"/>
      <c r="D36" s="806" t="s">
        <v>2</v>
      </c>
      <c r="E36" s="807"/>
      <c r="F36" s="806" t="s">
        <v>17</v>
      </c>
      <c r="G36" s="809"/>
    </row>
    <row r="37" spans="1:7" x14ac:dyDescent="0.25">
      <c r="A37" s="159" t="s">
        <v>124</v>
      </c>
      <c r="B37" s="150" t="s">
        <v>6</v>
      </c>
      <c r="C37" s="150" t="s">
        <v>7</v>
      </c>
      <c r="D37" s="150" t="s">
        <v>6</v>
      </c>
      <c r="E37" s="150" t="s">
        <v>7</v>
      </c>
      <c r="F37" s="150" t="s">
        <v>6</v>
      </c>
      <c r="G37" s="530" t="s">
        <v>7</v>
      </c>
    </row>
    <row r="38" spans="1:7" x14ac:dyDescent="0.25">
      <c r="A38" s="160" t="s">
        <v>76</v>
      </c>
      <c r="B38" s="472">
        <v>9</v>
      </c>
      <c r="C38" s="509">
        <v>5.4878048780487798E-2</v>
      </c>
      <c r="D38" s="108">
        <v>36</v>
      </c>
      <c r="E38" s="510">
        <v>7.0866141732283505E-2</v>
      </c>
      <c r="F38" s="878">
        <v>45</v>
      </c>
      <c r="G38" s="510">
        <v>6.6964285714285698E-2</v>
      </c>
    </row>
    <row r="39" spans="1:7" x14ac:dyDescent="0.25">
      <c r="A39" s="162" t="s">
        <v>77</v>
      </c>
      <c r="B39" s="473">
        <v>8</v>
      </c>
      <c r="C39" s="509">
        <v>3.6697247706422E-2</v>
      </c>
      <c r="D39" s="108">
        <v>57</v>
      </c>
      <c r="E39" s="510">
        <v>4.5856798069187403E-2</v>
      </c>
      <c r="F39" s="878">
        <v>65</v>
      </c>
      <c r="G39" s="510">
        <v>4.4490075290896602E-2</v>
      </c>
    </row>
    <row r="40" spans="1:7" x14ac:dyDescent="0.25">
      <c r="A40" s="162" t="s">
        <v>109</v>
      </c>
      <c r="B40" s="477">
        <v>0</v>
      </c>
      <c r="C40" s="477">
        <v>0</v>
      </c>
      <c r="D40" s="477">
        <v>0</v>
      </c>
      <c r="E40" s="882">
        <v>0</v>
      </c>
      <c r="F40" s="345">
        <v>0</v>
      </c>
      <c r="G40" s="510">
        <v>0</v>
      </c>
    </row>
    <row r="41" spans="1:7" x14ac:dyDescent="0.25">
      <c r="A41" s="163" t="s">
        <v>78</v>
      </c>
      <c r="B41" s="474">
        <v>24</v>
      </c>
      <c r="C41" s="508">
        <v>0.214285714285714</v>
      </c>
      <c r="D41" s="108">
        <v>115</v>
      </c>
      <c r="E41" s="510">
        <v>8.4249084249084297E-2</v>
      </c>
      <c r="F41" s="878">
        <v>139</v>
      </c>
      <c r="G41" s="510">
        <v>9.4109681787406904E-2</v>
      </c>
    </row>
    <row r="42" spans="1:7" x14ac:dyDescent="0.25">
      <c r="A42" s="463" t="s">
        <v>17</v>
      </c>
      <c r="B42" s="645">
        <v>41</v>
      </c>
      <c r="C42" s="646">
        <v>8.21643286573146E-2</v>
      </c>
      <c r="D42" s="658">
        <v>208</v>
      </c>
      <c r="E42" s="648">
        <v>6.6623959000640595E-2</v>
      </c>
      <c r="F42" s="879">
        <v>249</v>
      </c>
      <c r="G42" s="648">
        <v>6.8765534382767196E-2</v>
      </c>
    </row>
    <row r="43" spans="1:7" x14ac:dyDescent="0.25">
      <c r="A43" s="157" t="s">
        <v>18</v>
      </c>
      <c r="B43" s="699">
        <v>41</v>
      </c>
      <c r="C43" s="700">
        <v>0.1</v>
      </c>
      <c r="D43" s="701">
        <v>190</v>
      </c>
      <c r="E43" s="876">
        <v>7.0000000000000007E-2</v>
      </c>
      <c r="F43" s="880">
        <f>SUM(B43,D43)</f>
        <v>231</v>
      </c>
      <c r="G43" s="504">
        <f>F43/'Employee Demographics'!F9</f>
        <v>7.4283692960735753E-2</v>
      </c>
    </row>
    <row r="44" spans="1:7" ht="15.75" thickBot="1" x14ac:dyDescent="0.3">
      <c r="A44" s="284" t="s">
        <v>79</v>
      </c>
      <c r="B44" s="654">
        <v>44</v>
      </c>
      <c r="C44" s="543">
        <f>B44/'Employee Demographics'!B10</f>
        <v>0.11597258829731155</v>
      </c>
      <c r="D44" s="705">
        <v>318</v>
      </c>
      <c r="E44" s="664">
        <f>D44/'Employee Demographics'!D10</f>
        <v>0.12025866959119615</v>
      </c>
      <c r="F44" s="881">
        <f>SUM(B44,D44)</f>
        <v>362</v>
      </c>
      <c r="G44" s="656">
        <v>0.12</v>
      </c>
    </row>
    <row r="47" spans="1:7" x14ac:dyDescent="0.25">
      <c r="A47" s="84" t="s">
        <v>171</v>
      </c>
      <c r="B47" s="340"/>
    </row>
    <row r="48" spans="1:7" x14ac:dyDescent="0.25">
      <c r="A48" s="340"/>
      <c r="B48" s="340"/>
    </row>
  </sheetData>
  <mergeCells count="12">
    <mergeCell ref="B2:C2"/>
    <mergeCell ref="D2:E2"/>
    <mergeCell ref="F2:G2"/>
    <mergeCell ref="B13:C13"/>
    <mergeCell ref="D13:E13"/>
    <mergeCell ref="F13:G13"/>
    <mergeCell ref="B25:C25"/>
    <mergeCell ref="D25:E25"/>
    <mergeCell ref="F25:G25"/>
    <mergeCell ref="B36:C36"/>
    <mergeCell ref="D36:E36"/>
    <mergeCell ref="F36:G36"/>
  </mergeCells>
  <pageMargins left="0.7" right="0.7" top="0.75" bottom="0.75" header="0.3" footer="0.3"/>
  <ignoredErrors>
    <ignoredError sqref="F7" formula="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0FCB8C-300C-4960-83B5-5701E6C7FDE3}">
  <sheetPr>
    <tabColor rgb="FFFDD757"/>
  </sheetPr>
  <dimension ref="A1:I26"/>
  <sheetViews>
    <sheetView workbookViewId="0">
      <selection activeCell="G26" sqref="G26"/>
    </sheetView>
  </sheetViews>
  <sheetFormatPr defaultRowHeight="15" x14ac:dyDescent="0.25"/>
  <cols>
    <col min="1" max="1" width="23.140625" customWidth="1"/>
    <col min="2" max="2" width="16.5703125" customWidth="1"/>
    <col min="3" max="3" width="9.28515625" bestFit="1" customWidth="1"/>
    <col min="4" max="5" width="10.28515625" bestFit="1" customWidth="1"/>
    <col min="6" max="6" width="15.28515625" customWidth="1"/>
    <col min="7" max="7" width="15.42578125" customWidth="1"/>
    <col min="8" max="8" width="16.42578125" customWidth="1"/>
  </cols>
  <sheetData>
    <row r="1" spans="1:9" ht="15.75" customHeight="1" thickBot="1" x14ac:dyDescent="0.3">
      <c r="A1" s="15" t="s">
        <v>172</v>
      </c>
      <c r="B1" s="347"/>
      <c r="C1" s="347"/>
      <c r="D1" s="347"/>
      <c r="E1" s="347"/>
      <c r="F1" s="347"/>
      <c r="G1" s="347"/>
      <c r="H1" s="347"/>
    </row>
    <row r="2" spans="1:9" s="7" customFormat="1" ht="15.75" customHeight="1" thickBot="1" x14ac:dyDescent="0.3">
      <c r="A2" s="814" t="s">
        <v>75</v>
      </c>
      <c r="B2" s="817" t="s">
        <v>173</v>
      </c>
      <c r="C2" s="817" t="s">
        <v>160</v>
      </c>
      <c r="D2" s="817"/>
      <c r="E2" s="817"/>
      <c r="F2" s="818" t="s">
        <v>174</v>
      </c>
      <c r="G2" s="818" t="s">
        <v>175</v>
      </c>
      <c r="H2" s="818" t="s">
        <v>176</v>
      </c>
      <c r="I2" s="168"/>
    </row>
    <row r="3" spans="1:9" s="7" customFormat="1" x14ac:dyDescent="0.25">
      <c r="A3" s="814"/>
      <c r="B3" s="817"/>
      <c r="C3" s="13" t="s">
        <v>177</v>
      </c>
      <c r="D3" s="13" t="s">
        <v>178</v>
      </c>
      <c r="E3" s="13" t="s">
        <v>179</v>
      </c>
      <c r="F3" s="818"/>
      <c r="G3" s="818"/>
      <c r="H3" s="818"/>
      <c r="I3" s="168"/>
    </row>
    <row r="4" spans="1:9" s="7" customFormat="1" x14ac:dyDescent="0.25">
      <c r="A4" s="816" t="s">
        <v>180</v>
      </c>
      <c r="B4" s="76" t="s">
        <v>181</v>
      </c>
      <c r="C4" s="77">
        <v>9.6</v>
      </c>
      <c r="D4" s="77">
        <v>0</v>
      </c>
      <c r="E4" s="77">
        <v>0</v>
      </c>
      <c r="F4" s="37">
        <v>9.6</v>
      </c>
      <c r="G4" s="81">
        <v>9</v>
      </c>
      <c r="H4" s="116">
        <v>3</v>
      </c>
      <c r="I4" s="168"/>
    </row>
    <row r="5" spans="1:9" s="7" customFormat="1" x14ac:dyDescent="0.25">
      <c r="A5" s="816"/>
      <c r="B5" s="76" t="s">
        <v>182</v>
      </c>
      <c r="C5" s="77">
        <v>13</v>
      </c>
      <c r="D5" s="77">
        <v>0</v>
      </c>
      <c r="E5" s="77">
        <v>0</v>
      </c>
      <c r="F5" s="37">
        <v>13</v>
      </c>
      <c r="G5" s="81">
        <v>20</v>
      </c>
      <c r="H5" s="116">
        <v>13</v>
      </c>
      <c r="I5" s="168"/>
    </row>
    <row r="6" spans="1:9" s="7" customFormat="1" x14ac:dyDescent="0.25">
      <c r="A6" s="816" t="s">
        <v>183</v>
      </c>
      <c r="B6" s="76" t="s">
        <v>181</v>
      </c>
      <c r="C6" s="77">
        <v>215.8</v>
      </c>
      <c r="D6" s="77">
        <v>12.5</v>
      </c>
      <c r="E6" s="77">
        <v>67</v>
      </c>
      <c r="F6" s="37">
        <v>295.3</v>
      </c>
      <c r="G6" s="81">
        <v>266</v>
      </c>
      <c r="H6" s="116">
        <v>294</v>
      </c>
      <c r="I6" s="168"/>
    </row>
    <row r="7" spans="1:9" s="7" customFormat="1" x14ac:dyDescent="0.25">
      <c r="A7" s="816"/>
      <c r="B7" s="76" t="s">
        <v>182</v>
      </c>
      <c r="C7" s="77">
        <v>145.30000000000001</v>
      </c>
      <c r="D7" s="77">
        <v>70.5</v>
      </c>
      <c r="E7" s="77">
        <v>535</v>
      </c>
      <c r="F7" s="37">
        <v>750.8</v>
      </c>
      <c r="G7" s="81">
        <v>412</v>
      </c>
      <c r="H7" s="116">
        <v>307</v>
      </c>
      <c r="I7" s="168"/>
    </row>
    <row r="8" spans="1:9" s="7" customFormat="1" ht="15.75" customHeight="1" x14ac:dyDescent="0.25">
      <c r="A8" s="775" t="s">
        <v>184</v>
      </c>
      <c r="B8" s="76" t="s">
        <v>181</v>
      </c>
      <c r="C8" s="77">
        <v>382.4</v>
      </c>
      <c r="D8" s="77">
        <v>50</v>
      </c>
      <c r="E8" s="77">
        <v>65</v>
      </c>
      <c r="F8" s="37">
        <v>497.4</v>
      </c>
      <c r="G8" s="81">
        <v>412</v>
      </c>
      <c r="H8" s="116">
        <v>371</v>
      </c>
      <c r="I8" s="168"/>
    </row>
    <row r="9" spans="1:9" s="7" customFormat="1" ht="15.75" customHeight="1" x14ac:dyDescent="0.25">
      <c r="A9" s="775"/>
      <c r="B9" s="76" t="s">
        <v>182</v>
      </c>
      <c r="C9" s="77">
        <v>1272</v>
      </c>
      <c r="D9" s="77">
        <v>1324.5</v>
      </c>
      <c r="E9" s="77">
        <v>655</v>
      </c>
      <c r="F9" s="37">
        <v>3251.5</v>
      </c>
      <c r="G9" s="81">
        <v>3005</v>
      </c>
      <c r="H9" s="116">
        <v>2787</v>
      </c>
      <c r="I9" s="168"/>
    </row>
    <row r="10" spans="1:9" s="7" customFormat="1" ht="15.75" customHeight="1" x14ac:dyDescent="0.25">
      <c r="A10" s="775" t="s">
        <v>185</v>
      </c>
      <c r="B10" s="76" t="s">
        <v>181</v>
      </c>
      <c r="C10" s="77">
        <v>679.8</v>
      </c>
      <c r="D10" s="77">
        <v>2005.5</v>
      </c>
      <c r="E10" s="77">
        <v>2475.5</v>
      </c>
      <c r="F10" s="37">
        <v>5160.8</v>
      </c>
      <c r="G10" s="81">
        <v>3790</v>
      </c>
      <c r="H10" s="116">
        <v>3765</v>
      </c>
      <c r="I10" s="168"/>
    </row>
    <row r="11" spans="1:9" s="7" customFormat="1" x14ac:dyDescent="0.25">
      <c r="A11" s="775"/>
      <c r="B11" s="76" t="s">
        <v>182</v>
      </c>
      <c r="C11" s="77">
        <v>868.1</v>
      </c>
      <c r="D11" s="77">
        <v>7707.5</v>
      </c>
      <c r="E11" s="77">
        <v>10456.75</v>
      </c>
      <c r="F11" s="37">
        <v>19032.349999999999</v>
      </c>
      <c r="G11" s="81">
        <v>10220</v>
      </c>
      <c r="H11" s="116">
        <v>10615</v>
      </c>
      <c r="I11" s="168"/>
    </row>
    <row r="12" spans="1:9" s="7" customFormat="1" ht="15.75" customHeight="1" x14ac:dyDescent="0.25">
      <c r="A12" s="775" t="s">
        <v>186</v>
      </c>
      <c r="B12" s="76" t="s">
        <v>181</v>
      </c>
      <c r="C12" s="77">
        <v>473.5</v>
      </c>
      <c r="D12" s="77">
        <v>4316</v>
      </c>
      <c r="E12" s="77">
        <v>0</v>
      </c>
      <c r="F12" s="37">
        <v>4789.5</v>
      </c>
      <c r="G12" s="81">
        <v>2409</v>
      </c>
      <c r="H12" s="116">
        <v>2272</v>
      </c>
      <c r="I12" s="168"/>
    </row>
    <row r="13" spans="1:9" s="7" customFormat="1" x14ac:dyDescent="0.25">
      <c r="A13" s="775"/>
      <c r="B13" s="76" t="s">
        <v>182</v>
      </c>
      <c r="C13" s="77">
        <v>508.75</v>
      </c>
      <c r="D13" s="77">
        <v>38048.5</v>
      </c>
      <c r="E13" s="77">
        <v>0</v>
      </c>
      <c r="F13" s="37">
        <v>38557.25</v>
      </c>
      <c r="G13" s="81">
        <v>12506</v>
      </c>
      <c r="H13" s="116">
        <v>10249</v>
      </c>
      <c r="I13" s="168"/>
    </row>
    <row r="14" spans="1:9" s="7" customFormat="1" ht="15.75" customHeight="1" x14ac:dyDescent="0.25">
      <c r="A14" s="775" t="s">
        <v>187</v>
      </c>
      <c r="B14" s="76" t="s">
        <v>181</v>
      </c>
      <c r="C14" s="77">
        <v>361.25</v>
      </c>
      <c r="D14" s="77">
        <v>0</v>
      </c>
      <c r="E14" s="77">
        <v>3301</v>
      </c>
      <c r="F14" s="37">
        <v>3662.25</v>
      </c>
      <c r="G14" s="81">
        <v>3671</v>
      </c>
      <c r="H14" s="116">
        <v>587</v>
      </c>
      <c r="I14" s="168"/>
    </row>
    <row r="15" spans="1:9" s="7" customFormat="1" x14ac:dyDescent="0.25">
      <c r="A15" s="775"/>
      <c r="B15" s="76" t="s">
        <v>182</v>
      </c>
      <c r="C15" s="77">
        <v>3073.5</v>
      </c>
      <c r="D15" s="77">
        <v>0</v>
      </c>
      <c r="E15" s="77">
        <v>47663.5</v>
      </c>
      <c r="F15" s="37">
        <v>50737</v>
      </c>
      <c r="G15" s="81">
        <v>36087</v>
      </c>
      <c r="H15" s="116">
        <v>19309</v>
      </c>
      <c r="I15" s="168"/>
    </row>
    <row r="16" spans="1:9" s="7" customFormat="1" x14ac:dyDescent="0.25">
      <c r="A16" s="815" t="s">
        <v>91</v>
      </c>
      <c r="B16" s="76" t="s">
        <v>181</v>
      </c>
      <c r="C16" s="77">
        <v>0</v>
      </c>
      <c r="D16" s="77">
        <v>995</v>
      </c>
      <c r="E16" s="77">
        <v>2569.25</v>
      </c>
      <c r="F16" s="37">
        <v>3564.25</v>
      </c>
      <c r="G16" s="81">
        <v>6339</v>
      </c>
      <c r="H16" s="116">
        <v>1641</v>
      </c>
      <c r="I16" s="168"/>
    </row>
    <row r="17" spans="1:8" ht="15.75" thickBot="1" x14ac:dyDescent="0.3">
      <c r="A17" s="815"/>
      <c r="B17" s="78" t="s">
        <v>182</v>
      </c>
      <c r="C17" s="551">
        <v>5409.4</v>
      </c>
      <c r="D17" s="551">
        <v>21310</v>
      </c>
      <c r="E17" s="551">
        <v>35917.300000000003</v>
      </c>
      <c r="F17" s="554">
        <v>62636.700000000004</v>
      </c>
      <c r="G17" s="557">
        <v>55402</v>
      </c>
      <c r="H17" s="559">
        <v>15539</v>
      </c>
    </row>
    <row r="18" spans="1:8" ht="15.75" customHeight="1" x14ac:dyDescent="0.25">
      <c r="A18" s="812" t="s">
        <v>188</v>
      </c>
      <c r="B18" s="550" t="s">
        <v>181</v>
      </c>
      <c r="C18" s="552">
        <v>2122.35</v>
      </c>
      <c r="D18" s="553">
        <v>7379</v>
      </c>
      <c r="E18" s="553">
        <v>8477.75</v>
      </c>
      <c r="F18" s="555">
        <v>17979.099999999999</v>
      </c>
      <c r="G18" s="556">
        <f>G4+G6+G8+G10+G12+G14+G16</f>
        <v>16896</v>
      </c>
      <c r="H18" s="558">
        <f>H4+H6+H8+H10+H12+H14+H16</f>
        <v>8933</v>
      </c>
    </row>
    <row r="19" spans="1:8" x14ac:dyDescent="0.25">
      <c r="A19" s="813"/>
      <c r="B19" s="79" t="s">
        <v>182</v>
      </c>
      <c r="C19" s="80">
        <v>11290.05</v>
      </c>
      <c r="D19" s="80">
        <v>68461</v>
      </c>
      <c r="E19" s="80">
        <v>95227.55</v>
      </c>
      <c r="F19" s="547">
        <v>174978.6</v>
      </c>
      <c r="G19" s="548" t="s">
        <v>189</v>
      </c>
      <c r="H19" s="549">
        <f>H5+H7+H9+H11+H13+H15+H17</f>
        <v>58819</v>
      </c>
    </row>
    <row r="20" spans="1:8" ht="18" customHeight="1" thickBot="1" x14ac:dyDescent="0.3">
      <c r="A20" s="169" t="s">
        <v>190</v>
      </c>
      <c r="B20" s="170" t="s">
        <v>75</v>
      </c>
      <c r="C20" s="171">
        <v>13412.4</v>
      </c>
      <c r="D20" s="171">
        <v>75840</v>
      </c>
      <c r="E20" s="171">
        <v>103705.3</v>
      </c>
      <c r="F20" s="546">
        <v>192957.7</v>
      </c>
      <c r="G20" s="582" t="s">
        <v>191</v>
      </c>
      <c r="H20" s="583">
        <v>67752</v>
      </c>
    </row>
    <row r="21" spans="1:8" ht="11.25" customHeight="1" x14ac:dyDescent="0.25">
      <c r="B21" s="30"/>
      <c r="C21" s="30"/>
      <c r="D21" s="30"/>
      <c r="E21" s="30"/>
      <c r="F21" s="30"/>
      <c r="G21" s="30"/>
      <c r="H21" s="30"/>
    </row>
    <row r="22" spans="1:8" ht="28.5" customHeight="1" x14ac:dyDescent="0.25">
      <c r="A22" s="810" t="s">
        <v>192</v>
      </c>
      <c r="B22" s="811"/>
      <c r="C22" s="759">
        <v>19.958928571428572</v>
      </c>
      <c r="D22" s="759">
        <v>51.909650924024639</v>
      </c>
      <c r="E22" s="759">
        <v>70.213473256601219</v>
      </c>
      <c r="F22" s="759">
        <v>53.2885114609224</v>
      </c>
      <c r="G22" s="760">
        <v>43.263022508038588</v>
      </c>
      <c r="H22" s="761">
        <v>22.404761904761905</v>
      </c>
    </row>
    <row r="23" spans="1:8" x14ac:dyDescent="0.25">
      <c r="B23" s="30"/>
      <c r="C23" s="30"/>
      <c r="D23" s="30"/>
      <c r="E23" s="30"/>
      <c r="F23" s="30"/>
      <c r="G23" s="30"/>
      <c r="H23" s="30"/>
    </row>
    <row r="24" spans="1:8" x14ac:dyDescent="0.25">
      <c r="B24" s="30"/>
      <c r="C24" s="30"/>
      <c r="D24" s="30"/>
      <c r="E24" s="30"/>
      <c r="F24" s="30"/>
      <c r="G24" s="30"/>
      <c r="H24" s="30"/>
    </row>
    <row r="25" spans="1:8" x14ac:dyDescent="0.25">
      <c r="A25" s="481" t="s">
        <v>193</v>
      </c>
    </row>
    <row r="26" spans="1:8" x14ac:dyDescent="0.25">
      <c r="A26" s="481" t="s">
        <v>396</v>
      </c>
    </row>
  </sheetData>
  <mergeCells count="15">
    <mergeCell ref="C2:E2"/>
    <mergeCell ref="H2:H3"/>
    <mergeCell ref="B2:B3"/>
    <mergeCell ref="G2:G3"/>
    <mergeCell ref="F2:F3"/>
    <mergeCell ref="A22:B22"/>
    <mergeCell ref="A18:A19"/>
    <mergeCell ref="A2:A3"/>
    <mergeCell ref="A8:A9"/>
    <mergeCell ref="A10:A11"/>
    <mergeCell ref="A12:A13"/>
    <mergeCell ref="A14:A15"/>
    <mergeCell ref="A16:A17"/>
    <mergeCell ref="A4:A5"/>
    <mergeCell ref="A6:A7"/>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E585C30EC1CD84BAB68A8B26F14672B" ma:contentTypeVersion="13" ma:contentTypeDescription="Create a new document." ma:contentTypeScope="" ma:versionID="5235f1aba37e65ff72e2cbcab7e690d4">
  <xsd:schema xmlns:xsd="http://www.w3.org/2001/XMLSchema" xmlns:xs="http://www.w3.org/2001/XMLSchema" xmlns:p="http://schemas.microsoft.com/office/2006/metadata/properties" xmlns:ns2="e36b9aea-520a-4dbe-b759-7b01080dbbc3" xmlns:ns3="b7ff7d03-2b39-4af8-bb86-b0ee75ad52b7" targetNamespace="http://schemas.microsoft.com/office/2006/metadata/properties" ma:root="true" ma:fieldsID="a075e079694a569fa315fe16efb3ca55" ns2:_="" ns3:_="">
    <xsd:import namespace="e36b9aea-520a-4dbe-b759-7b01080dbbc3"/>
    <xsd:import namespace="b7ff7d03-2b39-4af8-bb86-b0ee75ad52b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36b9aea-520a-4dbe-b759-7b01080dbbc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2ee90750-8f71-40f6-953d-bf18f71a77ad"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dexed="true"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7ff7d03-2b39-4af8-bb86-b0ee75ad52b7"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34d67ee8-d57b-4d9e-afd5-b65bd1d4a30e}" ma:internalName="TaxCatchAll" ma:showField="CatchAllData" ma:web="b7ff7d03-2b39-4af8-bb86-b0ee75ad52b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e36b9aea-520a-4dbe-b759-7b01080dbbc3">
      <Terms xmlns="http://schemas.microsoft.com/office/infopath/2007/PartnerControls"/>
    </lcf76f155ced4ddcb4097134ff3c332f>
    <TaxCatchAll xmlns="b7ff7d03-2b39-4af8-bb86-b0ee75ad52b7"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ED1A091-253A-4CC8-9B61-9DAF1ED7F38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36b9aea-520a-4dbe-b759-7b01080dbbc3"/>
    <ds:schemaRef ds:uri="b7ff7d03-2b39-4af8-bb86-b0ee75ad52b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CDF8961-51F2-47EF-AB80-6EDE5CD3FC60}">
  <ds:schemaRefs>
    <ds:schemaRef ds:uri="http://purl.org/dc/elements/1.1/"/>
    <ds:schemaRef ds:uri="http://purl.org/dc/dcmitype/"/>
    <ds:schemaRef ds:uri="http://www.w3.org/XML/1998/namespace"/>
    <ds:schemaRef ds:uri="http://schemas.microsoft.com/office/infopath/2007/PartnerControls"/>
    <ds:schemaRef ds:uri="http://schemas.openxmlformats.org/package/2006/metadata/core-properties"/>
    <ds:schemaRef ds:uri="http://schemas.microsoft.com/office/2006/documentManagement/types"/>
    <ds:schemaRef ds:uri="b7ff7d03-2b39-4af8-bb86-b0ee75ad52b7"/>
    <ds:schemaRef ds:uri="e36b9aea-520a-4dbe-b759-7b01080dbbc3"/>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1F7E9C9A-9FA7-4F4A-96E3-A4E809DA9D4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20</vt:i4>
      </vt:variant>
    </vt:vector>
  </HeadingPairs>
  <TitlesOfParts>
    <vt:vector size="20" baseType="lpstr">
      <vt:lpstr>Board &amp; Management Diversity</vt:lpstr>
      <vt:lpstr>Safety Performance</vt:lpstr>
      <vt:lpstr>Safety Training</vt:lpstr>
      <vt:lpstr>Our Workforce</vt:lpstr>
      <vt:lpstr>Employee Demographics</vt:lpstr>
      <vt:lpstr>Employees</vt:lpstr>
      <vt:lpstr>Contractors</vt:lpstr>
      <vt:lpstr>Employee &amp; Contractor Hiring</vt:lpstr>
      <vt:lpstr>Employee Training</vt:lpstr>
      <vt:lpstr>Collective Bargaining</vt:lpstr>
      <vt:lpstr>Impact Assessments</vt:lpstr>
      <vt:lpstr>Suppliers</vt:lpstr>
      <vt:lpstr>Direct &amp; Indirect Energy Use</vt:lpstr>
      <vt:lpstr>Scope 1, 2 &amp; 3 GHG Emissions</vt:lpstr>
      <vt:lpstr>Air Pollutants</vt:lpstr>
      <vt:lpstr>Waste</vt:lpstr>
      <vt:lpstr>Water</vt:lpstr>
      <vt:lpstr>Acid Rock Drainage</vt:lpstr>
      <vt:lpstr>Land</vt:lpstr>
      <vt:lpstr>Wildlife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Kristen Schmidt (VAN)</dc:creator>
  <cp:keywords/>
  <dc:description/>
  <cp:lastModifiedBy>Kristen Schmidt (VAN)</cp:lastModifiedBy>
  <cp:revision/>
  <dcterms:created xsi:type="dcterms:W3CDTF">2025-03-12T16:00:10Z</dcterms:created>
  <dcterms:modified xsi:type="dcterms:W3CDTF">2026-05-26T13:38:49Z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0x0101000E585C30EC1CD84BAB68A8B26F14672B</vt:lpwstr>
  </property>
</Properties>
</file>